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drawings/drawing9.xml" ContentType="application/vnd.openxmlformats-officedocument.drawingml.chartshapes+xml"/>
  <Override PartName="/xl/worksheets/sheet14.xml" ContentType="application/vnd.openxmlformats-officedocument.spreadsheetml.worksheet+xml"/>
  <Override PartName="/xl/comments9.xml" ContentType="application/vnd.openxmlformats-officedocument.spreadsheetml.comments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omments7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0" yWindow="0" windowWidth="19440" windowHeight="15600" firstSheet="6" activeTab="17"/>
  </bookViews>
  <sheets>
    <sheet name="UNIMEP" sheetId="19" r:id="rId1"/>
    <sheet name="UFSCAR" sheetId="20" r:id="rId2"/>
    <sheet name="UNESP" sheetId="21" r:id="rId3"/>
    <sheet name="UFPE" sheetId="22" r:id="rId4"/>
    <sheet name="UNICID" sheetId="23" r:id="rId5"/>
    <sheet name="UNINOVE" sheetId="24" r:id="rId6"/>
    <sheet name="UNISUAM" sheetId="25" r:id="rId7"/>
    <sheet name="UEL-UNOPAR" sheetId="26" r:id="rId8"/>
    <sheet name="UFSCSPA" sheetId="27" r:id="rId9"/>
    <sheet name="UDESC" sheetId="29" r:id="rId10"/>
    <sheet name="UFMG" sheetId="30" r:id="rId11"/>
    <sheet name="UFRN" sheetId="32" r:id="rId12"/>
    <sheet name="USP" sheetId="31" r:id="rId13"/>
    <sheet name="ALL FT" sheetId="28" r:id="rId14"/>
    <sheet name="RESUMO" sheetId="33" r:id="rId15"/>
    <sheet name="PROD ESTRATOS" sheetId="34" r:id="rId16"/>
    <sheet name="PI PPG NOR" sheetId="35" r:id="rId17"/>
    <sheet name="PI MEDIANA PPGS" sheetId="36" r:id="rId18"/>
    <sheet name="%A1" sheetId="37" r:id="rId19"/>
    <sheet name="%A1+A2" sheetId="38" r:id="rId20"/>
    <sheet name="&gt; 2 A1+A2" sheetId="39" r:id="rId21"/>
    <sheet name="Sheet1" sheetId="40" r:id="rId2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A3" i="26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D19"/>
  <c r="E19"/>
  <c r="G19"/>
  <c r="AZ36"/>
  <c r="BA44"/>
  <c r="Q11" i="33"/>
  <c r="BA3" i="32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D21"/>
  <c r="E21"/>
  <c r="G21"/>
  <c r="AZ38"/>
  <c r="BA46"/>
  <c r="Q15" i="33"/>
  <c r="BA3" i="30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BA17"/>
  <c r="BB17"/>
  <c r="BC17"/>
  <c r="BA18"/>
  <c r="BB18"/>
  <c r="BC18"/>
  <c r="BA19"/>
  <c r="BB19"/>
  <c r="BC19"/>
  <c r="BA20"/>
  <c r="BB20"/>
  <c r="BC20"/>
  <c r="BA21"/>
  <c r="BB21"/>
  <c r="BC21"/>
  <c r="BA22"/>
  <c r="BB22"/>
  <c r="BC22"/>
  <c r="D29"/>
  <c r="E29"/>
  <c r="G29"/>
  <c r="AZ46"/>
  <c r="BA54"/>
  <c r="Q14" i="33"/>
  <c r="BA3" i="29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D20"/>
  <c r="E20"/>
  <c r="G20"/>
  <c r="AZ37"/>
  <c r="BA45"/>
  <c r="Q13" i="33"/>
  <c r="BA3" i="27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BA17"/>
  <c r="BB17"/>
  <c r="BC17"/>
  <c r="D24"/>
  <c r="E24"/>
  <c r="G24"/>
  <c r="AZ41"/>
  <c r="BA49"/>
  <c r="Q12" i="33"/>
  <c r="BA3" i="25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D23"/>
  <c r="E23"/>
  <c r="G23"/>
  <c r="AZ40"/>
  <c r="BA48"/>
  <c r="Q10" i="33"/>
  <c r="BA3" i="24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BA17"/>
  <c r="BB17"/>
  <c r="BC17"/>
  <c r="BA18"/>
  <c r="BB18"/>
  <c r="BC18"/>
  <c r="BA19"/>
  <c r="BB19"/>
  <c r="BC19"/>
  <c r="BA20"/>
  <c r="BB20"/>
  <c r="BC20"/>
  <c r="BA21"/>
  <c r="BB21"/>
  <c r="BC21"/>
  <c r="BA22"/>
  <c r="BB22"/>
  <c r="BC22"/>
  <c r="BA23"/>
  <c r="BB23"/>
  <c r="BC23"/>
  <c r="BA24"/>
  <c r="BB24"/>
  <c r="BC24"/>
  <c r="BA25"/>
  <c r="BB25"/>
  <c r="BC25"/>
  <c r="D32"/>
  <c r="E32"/>
  <c r="G32"/>
  <c r="AZ49"/>
  <c r="BA57"/>
  <c r="Q9" i="33"/>
  <c r="BA3" i="23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D21"/>
  <c r="E21"/>
  <c r="G21"/>
  <c r="AZ38"/>
  <c r="BA46"/>
  <c r="Q8" i="33"/>
  <c r="BA3" i="22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D23"/>
  <c r="E23"/>
  <c r="G23"/>
  <c r="AZ40"/>
  <c r="BA48"/>
  <c r="Q7" i="33"/>
  <c r="BA3" i="21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BA17"/>
  <c r="BB17"/>
  <c r="BC17"/>
  <c r="BA18"/>
  <c r="BB18"/>
  <c r="BC18"/>
  <c r="D25"/>
  <c r="E25"/>
  <c r="G25"/>
  <c r="AZ42"/>
  <c r="BA50"/>
  <c r="Q6" i="33"/>
  <c r="BA3" i="20"/>
  <c r="BB3"/>
  <c r="BC3"/>
  <c r="BA4"/>
  <c r="BB4"/>
  <c r="BC4"/>
  <c r="BA5"/>
  <c r="BB5"/>
  <c r="BC5"/>
  <c r="BA6"/>
  <c r="BB6"/>
  <c r="BC6"/>
  <c r="BA7"/>
  <c r="BB7"/>
  <c r="BC7"/>
  <c r="BA8"/>
  <c r="BB8"/>
  <c r="BC8"/>
  <c r="BA9"/>
  <c r="BB9"/>
  <c r="BC9"/>
  <c r="BA10"/>
  <c r="BB10"/>
  <c r="BC10"/>
  <c r="BA11"/>
  <c r="BB11"/>
  <c r="BC11"/>
  <c r="BA12"/>
  <c r="BB12"/>
  <c r="BC12"/>
  <c r="BA13"/>
  <c r="BB13"/>
  <c r="BC13"/>
  <c r="BA14"/>
  <c r="BB14"/>
  <c r="BC14"/>
  <c r="BA15"/>
  <c r="BB15"/>
  <c r="BC15"/>
  <c r="BA16"/>
  <c r="BB16"/>
  <c r="BC16"/>
  <c r="BA17"/>
  <c r="BB17"/>
  <c r="BC17"/>
  <c r="BA18"/>
  <c r="BB18"/>
  <c r="BC18"/>
  <c r="BA19"/>
  <c r="BB19"/>
  <c r="BC19"/>
  <c r="BA20"/>
  <c r="BB20"/>
  <c r="BC20"/>
  <c r="BA21"/>
  <c r="BB21"/>
  <c r="BC21"/>
  <c r="BA22"/>
  <c r="BB22"/>
  <c r="BC22"/>
  <c r="BA23"/>
  <c r="BB23"/>
  <c r="BC23"/>
  <c r="BA24"/>
  <c r="BB24"/>
  <c r="BC24"/>
  <c r="BA25"/>
  <c r="BB25"/>
  <c r="BC25"/>
  <c r="BA26"/>
  <c r="BB26"/>
  <c r="BC26"/>
  <c r="BA27"/>
  <c r="BB27"/>
  <c r="BC27"/>
  <c r="BA28"/>
  <c r="BB28"/>
  <c r="BC28"/>
  <c r="D35"/>
  <c r="E35"/>
  <c r="G35"/>
  <c r="AZ52"/>
  <c r="BA60"/>
  <c r="Q5" i="33"/>
  <c r="D15"/>
  <c r="D14"/>
  <c r="D13"/>
  <c r="D12"/>
  <c r="D11"/>
  <c r="D10"/>
  <c r="D9"/>
  <c r="D8"/>
  <c r="D7"/>
  <c r="D6"/>
  <c r="D5"/>
  <c r="AZ4" i="20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AZ15"/>
  <c r="BD15"/>
  <c r="BF15"/>
  <c r="BH15"/>
  <c r="BX15"/>
  <c r="BI15"/>
  <c r="BY15"/>
  <c r="BJ15"/>
  <c r="BZ15"/>
  <c r="BK15"/>
  <c r="BL15"/>
  <c r="BN15"/>
  <c r="BO15"/>
  <c r="BP15"/>
  <c r="CA15"/>
  <c r="BQ15"/>
  <c r="BR15"/>
  <c r="BT15"/>
  <c r="BU15"/>
  <c r="BV15"/>
  <c r="CB15"/>
  <c r="CC15"/>
  <c r="AZ16"/>
  <c r="BD16"/>
  <c r="BF16"/>
  <c r="BH16"/>
  <c r="BX16"/>
  <c r="BI16"/>
  <c r="BY16"/>
  <c r="BJ16"/>
  <c r="BZ16"/>
  <c r="BK16"/>
  <c r="BL16"/>
  <c r="BN16"/>
  <c r="BO16"/>
  <c r="BP16"/>
  <c r="CA16"/>
  <c r="BQ16"/>
  <c r="BR16"/>
  <c r="BT16"/>
  <c r="BU16"/>
  <c r="BV16"/>
  <c r="CB16"/>
  <c r="CC16"/>
  <c r="AZ17"/>
  <c r="BD17"/>
  <c r="BF17"/>
  <c r="BH17"/>
  <c r="BX17"/>
  <c r="BI17"/>
  <c r="BY17"/>
  <c r="BJ17"/>
  <c r="BZ17"/>
  <c r="BK17"/>
  <c r="BL17"/>
  <c r="BN17"/>
  <c r="BO17"/>
  <c r="BP17"/>
  <c r="CA17"/>
  <c r="BQ17"/>
  <c r="BR17"/>
  <c r="BT17"/>
  <c r="BU17"/>
  <c r="BV17"/>
  <c r="CB17"/>
  <c r="CC17"/>
  <c r="AZ18"/>
  <c r="BD18"/>
  <c r="BF18"/>
  <c r="BH18"/>
  <c r="BX18"/>
  <c r="BI18"/>
  <c r="BY18"/>
  <c r="BJ18"/>
  <c r="BZ18"/>
  <c r="BK18"/>
  <c r="BL18"/>
  <c r="BN18"/>
  <c r="BO18"/>
  <c r="BP18"/>
  <c r="CA18"/>
  <c r="BQ18"/>
  <c r="BR18"/>
  <c r="BT18"/>
  <c r="BU18"/>
  <c r="BV18"/>
  <c r="CB18"/>
  <c r="CC18"/>
  <c r="AZ19"/>
  <c r="BD19"/>
  <c r="BF19"/>
  <c r="BH19"/>
  <c r="BX19"/>
  <c r="BI19"/>
  <c r="BY19"/>
  <c r="BJ19"/>
  <c r="BZ19"/>
  <c r="BK19"/>
  <c r="BL19"/>
  <c r="BN19"/>
  <c r="BO19"/>
  <c r="BP19"/>
  <c r="CA19"/>
  <c r="BQ19"/>
  <c r="BR19"/>
  <c r="BT19"/>
  <c r="BU19"/>
  <c r="BV19"/>
  <c r="CB19"/>
  <c r="CC19"/>
  <c r="AZ20"/>
  <c r="BD20"/>
  <c r="BF20"/>
  <c r="BH20"/>
  <c r="BX20"/>
  <c r="BI20"/>
  <c r="BY20"/>
  <c r="BJ20"/>
  <c r="BZ20"/>
  <c r="BK20"/>
  <c r="BL20"/>
  <c r="BN20"/>
  <c r="BO20"/>
  <c r="BP20"/>
  <c r="CA20"/>
  <c r="BQ20"/>
  <c r="BR20"/>
  <c r="BT20"/>
  <c r="BU20"/>
  <c r="BV20"/>
  <c r="CB20"/>
  <c r="CC20"/>
  <c r="AZ21"/>
  <c r="CC21"/>
  <c r="AZ22"/>
  <c r="BD22"/>
  <c r="BF22"/>
  <c r="BH22"/>
  <c r="BX22"/>
  <c r="BI22"/>
  <c r="BY22"/>
  <c r="BJ22"/>
  <c r="BZ22"/>
  <c r="BK22"/>
  <c r="BL22"/>
  <c r="BN22"/>
  <c r="BO22"/>
  <c r="BP22"/>
  <c r="CA22"/>
  <c r="BQ22"/>
  <c r="BR22"/>
  <c r="BT22"/>
  <c r="BU22"/>
  <c r="BV22"/>
  <c r="CB22"/>
  <c r="CC22"/>
  <c r="AZ23"/>
  <c r="BD23"/>
  <c r="BF23"/>
  <c r="BH23"/>
  <c r="BX23"/>
  <c r="BI23"/>
  <c r="BY23"/>
  <c r="BJ23"/>
  <c r="BZ23"/>
  <c r="BK23"/>
  <c r="BL23"/>
  <c r="BN23"/>
  <c r="BO23"/>
  <c r="BP23"/>
  <c r="CA23"/>
  <c r="BQ23"/>
  <c r="BR23"/>
  <c r="BT23"/>
  <c r="BU23"/>
  <c r="BV23"/>
  <c r="CB23"/>
  <c r="CC23"/>
  <c r="AZ24"/>
  <c r="BD24"/>
  <c r="BF24"/>
  <c r="BH24"/>
  <c r="BX24"/>
  <c r="BI24"/>
  <c r="BY24"/>
  <c r="BJ24"/>
  <c r="BZ24"/>
  <c r="BK24"/>
  <c r="BL24"/>
  <c r="BN24"/>
  <c r="BO24"/>
  <c r="BP24"/>
  <c r="CA24"/>
  <c r="BQ24"/>
  <c r="BR24"/>
  <c r="BT24"/>
  <c r="BU24"/>
  <c r="BV24"/>
  <c r="CB24"/>
  <c r="CC24"/>
  <c r="AZ25"/>
  <c r="CC25"/>
  <c r="AZ26"/>
  <c r="CC26"/>
  <c r="AZ27"/>
  <c r="CC27"/>
  <c r="AZ28"/>
  <c r="CC28"/>
  <c r="AZ4" i="21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AZ15"/>
  <c r="CC15"/>
  <c r="AZ16"/>
  <c r="CC16"/>
  <c r="AZ17"/>
  <c r="BD17"/>
  <c r="BF17"/>
  <c r="BH17"/>
  <c r="BX17"/>
  <c r="BI17"/>
  <c r="BY17"/>
  <c r="BJ17"/>
  <c r="BZ17"/>
  <c r="BK17"/>
  <c r="BL17"/>
  <c r="BN17"/>
  <c r="BO17"/>
  <c r="BP17"/>
  <c r="CA17"/>
  <c r="BQ17"/>
  <c r="BR17"/>
  <c r="BT17"/>
  <c r="BU17"/>
  <c r="BV17"/>
  <c r="CB17"/>
  <c r="CC17"/>
  <c r="AZ18"/>
  <c r="BD18"/>
  <c r="BF18"/>
  <c r="BH18"/>
  <c r="BX18"/>
  <c r="BI18"/>
  <c r="BY18"/>
  <c r="BJ18"/>
  <c r="BZ18"/>
  <c r="BK18"/>
  <c r="BL18"/>
  <c r="BN18"/>
  <c r="BO18"/>
  <c r="BP18"/>
  <c r="CA18"/>
  <c r="BQ18"/>
  <c r="BR18"/>
  <c r="BT18"/>
  <c r="BU18"/>
  <c r="BV18"/>
  <c r="CB18"/>
  <c r="CC18"/>
  <c r="CC28"/>
  <c r="Z6" i="33"/>
  <c r="CC25" i="21"/>
  <c r="W6" i="33"/>
  <c r="AZ4" i="22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AZ15"/>
  <c r="BD15"/>
  <c r="BF15"/>
  <c r="BH15"/>
  <c r="BX15"/>
  <c r="BI15"/>
  <c r="BY15"/>
  <c r="BJ15"/>
  <c r="BZ15"/>
  <c r="BK15"/>
  <c r="BL15"/>
  <c r="BN15"/>
  <c r="BO15"/>
  <c r="BP15"/>
  <c r="CA15"/>
  <c r="BQ15"/>
  <c r="BR15"/>
  <c r="BT15"/>
  <c r="BU15"/>
  <c r="BV15"/>
  <c r="CB15"/>
  <c r="CC15"/>
  <c r="AZ16"/>
  <c r="BD16"/>
  <c r="BF16"/>
  <c r="BH16"/>
  <c r="BX16"/>
  <c r="BI16"/>
  <c r="BY16"/>
  <c r="BJ16"/>
  <c r="BZ16"/>
  <c r="BK16"/>
  <c r="BL16"/>
  <c r="BN16"/>
  <c r="BO16"/>
  <c r="BP16"/>
  <c r="CA16"/>
  <c r="BQ16"/>
  <c r="BR16"/>
  <c r="BT16"/>
  <c r="BU16"/>
  <c r="BV16"/>
  <c r="CB16"/>
  <c r="CC16"/>
  <c r="CC26"/>
  <c r="Z7" i="33"/>
  <c r="AZ4" i="23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CC14"/>
  <c r="CC23"/>
  <c r="Y8" i="33"/>
  <c r="AZ4" i="24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AZ15"/>
  <c r="BD15"/>
  <c r="BF15"/>
  <c r="BH15"/>
  <c r="BX15"/>
  <c r="BI15"/>
  <c r="BY15"/>
  <c r="BJ15"/>
  <c r="BZ15"/>
  <c r="BK15"/>
  <c r="BL15"/>
  <c r="BN15"/>
  <c r="BO15"/>
  <c r="BP15"/>
  <c r="CA15"/>
  <c r="BQ15"/>
  <c r="BR15"/>
  <c r="BT15"/>
  <c r="BU15"/>
  <c r="BV15"/>
  <c r="CB15"/>
  <c r="CC15"/>
  <c r="AZ16"/>
  <c r="BD16"/>
  <c r="BF16"/>
  <c r="BH16"/>
  <c r="BX16"/>
  <c r="BI16"/>
  <c r="BY16"/>
  <c r="BJ16"/>
  <c r="BZ16"/>
  <c r="BK16"/>
  <c r="BL16"/>
  <c r="BN16"/>
  <c r="BO16"/>
  <c r="BP16"/>
  <c r="CA16"/>
  <c r="BQ16"/>
  <c r="BR16"/>
  <c r="BT16"/>
  <c r="BU16"/>
  <c r="BV16"/>
  <c r="CB16"/>
  <c r="CC16"/>
  <c r="AZ17"/>
  <c r="BD17"/>
  <c r="BF17"/>
  <c r="BH17"/>
  <c r="BX17"/>
  <c r="BI17"/>
  <c r="BY17"/>
  <c r="BJ17"/>
  <c r="BZ17"/>
  <c r="BK17"/>
  <c r="BL17"/>
  <c r="BN17"/>
  <c r="BO17"/>
  <c r="BP17"/>
  <c r="CA17"/>
  <c r="BQ17"/>
  <c r="BR17"/>
  <c r="BT17"/>
  <c r="BU17"/>
  <c r="BV17"/>
  <c r="CB17"/>
  <c r="CC17"/>
  <c r="AZ18"/>
  <c r="BD18"/>
  <c r="BF18"/>
  <c r="BH18"/>
  <c r="BX18"/>
  <c r="BI18"/>
  <c r="BY18"/>
  <c r="BJ18"/>
  <c r="BZ18"/>
  <c r="BK18"/>
  <c r="BL18"/>
  <c r="BN18"/>
  <c r="BO18"/>
  <c r="BP18"/>
  <c r="CA18"/>
  <c r="BQ18"/>
  <c r="BR18"/>
  <c r="BT18"/>
  <c r="BU18"/>
  <c r="BV18"/>
  <c r="CB18"/>
  <c r="CC18"/>
  <c r="AZ19"/>
  <c r="BD19"/>
  <c r="BF19"/>
  <c r="BH19"/>
  <c r="BX19"/>
  <c r="BI19"/>
  <c r="BY19"/>
  <c r="BJ19"/>
  <c r="BZ19"/>
  <c r="BK19"/>
  <c r="BL19"/>
  <c r="BN19"/>
  <c r="BO19"/>
  <c r="BP19"/>
  <c r="CA19"/>
  <c r="BQ19"/>
  <c r="BR19"/>
  <c r="BT19"/>
  <c r="BU19"/>
  <c r="BV19"/>
  <c r="CB19"/>
  <c r="CC19"/>
  <c r="AZ20"/>
  <c r="CC20"/>
  <c r="AZ21"/>
  <c r="CC21"/>
  <c r="AZ22"/>
  <c r="CC22"/>
  <c r="AZ23"/>
  <c r="CC23"/>
  <c r="AZ24"/>
  <c r="CC24"/>
  <c r="AZ25"/>
  <c r="CC25"/>
  <c r="AZ4" i="25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CC14"/>
  <c r="AZ15"/>
  <c r="CC15"/>
  <c r="AZ16"/>
  <c r="CC16"/>
  <c r="CC28"/>
  <c r="AB10" i="33"/>
  <c r="CC27" i="25"/>
  <c r="AA10" i="33"/>
  <c r="AZ4" i="26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CC21"/>
  <c r="Y11" i="33"/>
  <c r="CC22" i="26"/>
  <c r="Z11" i="33"/>
  <c r="AZ4" i="27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CC9"/>
  <c r="AZ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G14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AZ15"/>
  <c r="BD15"/>
  <c r="BF15"/>
  <c r="BH15"/>
  <c r="BX15"/>
  <c r="BI15"/>
  <c r="BY15"/>
  <c r="BJ15"/>
  <c r="BZ15"/>
  <c r="BK15"/>
  <c r="BL15"/>
  <c r="BN15"/>
  <c r="BO15"/>
  <c r="BP15"/>
  <c r="CA15"/>
  <c r="BQ15"/>
  <c r="BR15"/>
  <c r="BT15"/>
  <c r="BU15"/>
  <c r="BV15"/>
  <c r="CB15"/>
  <c r="CC15"/>
  <c r="AZ16"/>
  <c r="BD16"/>
  <c r="BF16"/>
  <c r="BH16"/>
  <c r="BX16"/>
  <c r="BI16"/>
  <c r="BY16"/>
  <c r="BJ16"/>
  <c r="BZ16"/>
  <c r="BK16"/>
  <c r="BL16"/>
  <c r="BN16"/>
  <c r="BO16"/>
  <c r="BP16"/>
  <c r="CA16"/>
  <c r="BQ16"/>
  <c r="BR16"/>
  <c r="BT16"/>
  <c r="BU16"/>
  <c r="BV16"/>
  <c r="CB16"/>
  <c r="CC16"/>
  <c r="AZ17"/>
  <c r="BD17"/>
  <c r="BF17"/>
  <c r="BH17"/>
  <c r="BX17"/>
  <c r="BI17"/>
  <c r="BY17"/>
  <c r="BJ17"/>
  <c r="BZ17"/>
  <c r="BK17"/>
  <c r="BL17"/>
  <c r="BN17"/>
  <c r="BO17"/>
  <c r="BP17"/>
  <c r="CA17"/>
  <c r="BQ17"/>
  <c r="BR17"/>
  <c r="BT17"/>
  <c r="BU17"/>
  <c r="BV17"/>
  <c r="CB17"/>
  <c r="CC17"/>
  <c r="CC24"/>
  <c r="W12" i="33"/>
  <c r="CC27" i="27"/>
  <c r="Z12" i="33"/>
  <c r="AZ4" i="29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5"/>
  <c r="BD5"/>
  <c r="BF5"/>
  <c r="BH5"/>
  <c r="BX5"/>
  <c r="BI5"/>
  <c r="BY5"/>
  <c r="BJ5"/>
  <c r="BZ5"/>
  <c r="BK5"/>
  <c r="BL5"/>
  <c r="BN5"/>
  <c r="BO5"/>
  <c r="BP5"/>
  <c r="CA5"/>
  <c r="BQ5"/>
  <c r="BR5"/>
  <c r="BT5"/>
  <c r="BU5"/>
  <c r="BV5"/>
  <c r="CB5"/>
  <c r="CC5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BD10"/>
  <c r="BF10"/>
  <c r="BH10"/>
  <c r="BX10"/>
  <c r="BI10"/>
  <c r="BY10"/>
  <c r="BJ10"/>
  <c r="BZ10"/>
  <c r="BK10"/>
  <c r="BL10"/>
  <c r="BN10"/>
  <c r="BO10"/>
  <c r="BP10"/>
  <c r="CA10"/>
  <c r="BQ10"/>
  <c r="BR10"/>
  <c r="BT10"/>
  <c r="BU10"/>
  <c r="BV10"/>
  <c r="CB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CC25"/>
  <c r="AB13" i="33"/>
  <c r="AZ4" i="30"/>
  <c r="CC4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AZ16"/>
  <c r="BD16"/>
  <c r="BF16"/>
  <c r="BH16"/>
  <c r="BX16"/>
  <c r="BI16"/>
  <c r="BY16"/>
  <c r="BJ16"/>
  <c r="BZ16"/>
  <c r="BK16"/>
  <c r="BL16"/>
  <c r="BN16"/>
  <c r="BO16"/>
  <c r="BP16"/>
  <c r="CA16"/>
  <c r="BQ16"/>
  <c r="BR16"/>
  <c r="BT16"/>
  <c r="BU16"/>
  <c r="BV16"/>
  <c r="CB16"/>
  <c r="CC16"/>
  <c r="AZ17"/>
  <c r="BD17"/>
  <c r="BF17"/>
  <c r="BH17"/>
  <c r="BX17"/>
  <c r="BI17"/>
  <c r="BY17"/>
  <c r="BJ17"/>
  <c r="BZ17"/>
  <c r="BK17"/>
  <c r="BL17"/>
  <c r="BN17"/>
  <c r="BO17"/>
  <c r="BP17"/>
  <c r="CA17"/>
  <c r="BQ17"/>
  <c r="BR17"/>
  <c r="BT17"/>
  <c r="BU17"/>
  <c r="BV17"/>
  <c r="CB17"/>
  <c r="CC17"/>
  <c r="AZ22"/>
  <c r="BD22"/>
  <c r="BF22"/>
  <c r="BH22"/>
  <c r="BX22"/>
  <c r="BI22"/>
  <c r="BY22"/>
  <c r="BJ22"/>
  <c r="BZ22"/>
  <c r="BK22"/>
  <c r="BL22"/>
  <c r="BN22"/>
  <c r="BO22"/>
  <c r="BP22"/>
  <c r="CA22"/>
  <c r="BQ22"/>
  <c r="BR22"/>
  <c r="BT22"/>
  <c r="BU22"/>
  <c r="BV22"/>
  <c r="CB22"/>
  <c r="CC22"/>
  <c r="AZ4" i="32"/>
  <c r="BD4"/>
  <c r="BF4"/>
  <c r="BH4"/>
  <c r="BX4"/>
  <c r="BI4"/>
  <c r="BY4"/>
  <c r="BJ4"/>
  <c r="BZ4"/>
  <c r="BK4"/>
  <c r="BL4"/>
  <c r="BN4"/>
  <c r="BO4"/>
  <c r="BP4"/>
  <c r="CA4"/>
  <c r="BQ4"/>
  <c r="BR4"/>
  <c r="BT4"/>
  <c r="BU4"/>
  <c r="BV4"/>
  <c r="CB4"/>
  <c r="CC4"/>
  <c r="AZ5"/>
  <c r="CC5"/>
  <c r="AZ3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6"/>
  <c r="BD6"/>
  <c r="BF6"/>
  <c r="BH6"/>
  <c r="BX6"/>
  <c r="BI6"/>
  <c r="BY6"/>
  <c r="BJ6"/>
  <c r="BZ6"/>
  <c r="BK6"/>
  <c r="BL6"/>
  <c r="BN6"/>
  <c r="BO6"/>
  <c r="BP6"/>
  <c r="CA6"/>
  <c r="BQ6"/>
  <c r="BR6"/>
  <c r="BT6"/>
  <c r="BU6"/>
  <c r="BV6"/>
  <c r="CB6"/>
  <c r="CC6"/>
  <c r="AZ7"/>
  <c r="BD7"/>
  <c r="BF7"/>
  <c r="BH7"/>
  <c r="BX7"/>
  <c r="BI7"/>
  <c r="BY7"/>
  <c r="BJ7"/>
  <c r="BZ7"/>
  <c r="BK7"/>
  <c r="BL7"/>
  <c r="BN7"/>
  <c r="BO7"/>
  <c r="BP7"/>
  <c r="CA7"/>
  <c r="BQ7"/>
  <c r="BR7"/>
  <c r="BT7"/>
  <c r="BU7"/>
  <c r="BV7"/>
  <c r="CB7"/>
  <c r="CC7"/>
  <c r="AZ8"/>
  <c r="BD8"/>
  <c r="BF8"/>
  <c r="BH8"/>
  <c r="BX8"/>
  <c r="BI8"/>
  <c r="BY8"/>
  <c r="BJ8"/>
  <c r="BZ8"/>
  <c r="BK8"/>
  <c r="BL8"/>
  <c r="BN8"/>
  <c r="BO8"/>
  <c r="BP8"/>
  <c r="CA8"/>
  <c r="BQ8"/>
  <c r="BR8"/>
  <c r="BT8"/>
  <c r="BU8"/>
  <c r="BV8"/>
  <c r="CB8"/>
  <c r="CC8"/>
  <c r="AZ9"/>
  <c r="BD9"/>
  <c r="BF9"/>
  <c r="BH9"/>
  <c r="BX9"/>
  <c r="BI9"/>
  <c r="BY9"/>
  <c r="BJ9"/>
  <c r="BZ9"/>
  <c r="BK9"/>
  <c r="BL9"/>
  <c r="BN9"/>
  <c r="BO9"/>
  <c r="BP9"/>
  <c r="CA9"/>
  <c r="BQ9"/>
  <c r="BR9"/>
  <c r="BT9"/>
  <c r="BU9"/>
  <c r="BV9"/>
  <c r="CB9"/>
  <c r="CC9"/>
  <c r="AZ10"/>
  <c r="CC10"/>
  <c r="AZ11"/>
  <c r="BD11"/>
  <c r="BF11"/>
  <c r="BH11"/>
  <c r="BX11"/>
  <c r="BI11"/>
  <c r="BY11"/>
  <c r="BJ11"/>
  <c r="BZ11"/>
  <c r="BK11"/>
  <c r="BL11"/>
  <c r="BN11"/>
  <c r="BO11"/>
  <c r="BP11"/>
  <c r="CA11"/>
  <c r="BQ11"/>
  <c r="BR11"/>
  <c r="BT11"/>
  <c r="BU11"/>
  <c r="BV11"/>
  <c r="CB11"/>
  <c r="CC11"/>
  <c r="AZ12"/>
  <c r="BD12"/>
  <c r="BF12"/>
  <c r="BH12"/>
  <c r="BX12"/>
  <c r="BI12"/>
  <c r="BY12"/>
  <c r="BJ12"/>
  <c r="BZ12"/>
  <c r="BK12"/>
  <c r="BL12"/>
  <c r="BN12"/>
  <c r="BO12"/>
  <c r="BP12"/>
  <c r="CA12"/>
  <c r="BQ12"/>
  <c r="BR12"/>
  <c r="BT12"/>
  <c r="BU12"/>
  <c r="BV12"/>
  <c r="CB12"/>
  <c r="CC12"/>
  <c r="AZ13"/>
  <c r="BD13"/>
  <c r="BF13"/>
  <c r="BH13"/>
  <c r="BX13"/>
  <c r="BI13"/>
  <c r="BY13"/>
  <c r="BJ13"/>
  <c r="BZ13"/>
  <c r="BK13"/>
  <c r="BL13"/>
  <c r="BN13"/>
  <c r="BO13"/>
  <c r="BP13"/>
  <c r="CA13"/>
  <c r="BQ13"/>
  <c r="BR13"/>
  <c r="BT13"/>
  <c r="BU13"/>
  <c r="BV13"/>
  <c r="CB13"/>
  <c r="CC13"/>
  <c r="AZ14"/>
  <c r="BD14"/>
  <c r="BF14"/>
  <c r="BH14"/>
  <c r="BX14"/>
  <c r="BI14"/>
  <c r="BY14"/>
  <c r="BJ14"/>
  <c r="BZ14"/>
  <c r="BK14"/>
  <c r="BL14"/>
  <c r="BN14"/>
  <c r="BO14"/>
  <c r="BP14"/>
  <c r="CA14"/>
  <c r="BQ14"/>
  <c r="BR14"/>
  <c r="BT14"/>
  <c r="BU14"/>
  <c r="BV14"/>
  <c r="CB14"/>
  <c r="CC14"/>
  <c r="CC21"/>
  <c r="W15" i="33"/>
  <c r="AZ4" i="31"/>
  <c r="CC4"/>
  <c r="AZ3"/>
  <c r="CC3"/>
  <c r="AZ5"/>
  <c r="CC5"/>
  <c r="AZ6"/>
  <c r="CC6"/>
  <c r="AZ7"/>
  <c r="CC7"/>
  <c r="AZ8"/>
  <c r="CC8"/>
  <c r="AZ9"/>
  <c r="CC9"/>
  <c r="AZ10"/>
  <c r="CC10"/>
  <c r="AZ11"/>
  <c r="CC11"/>
  <c r="AZ12"/>
  <c r="CC12"/>
  <c r="AZ13"/>
  <c r="CC13"/>
  <c r="CC21"/>
  <c r="D16" i="28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Z16"/>
  <c r="BA16"/>
  <c r="BB16"/>
  <c r="BD16"/>
  <c r="BF16"/>
  <c r="BH16"/>
  <c r="BX16"/>
  <c r="BI16"/>
  <c r="BY16"/>
  <c r="BJ16"/>
  <c r="BZ16"/>
  <c r="BK16"/>
  <c r="BL16"/>
  <c r="BN16"/>
  <c r="BO16"/>
  <c r="BP16"/>
  <c r="CA16"/>
  <c r="BQ16"/>
  <c r="BR16"/>
  <c r="BT16"/>
  <c r="BU16"/>
  <c r="BV16"/>
  <c r="CB16"/>
  <c r="CC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Z17"/>
  <c r="BA17"/>
  <c r="BB17"/>
  <c r="BD17"/>
  <c r="BF17"/>
  <c r="BH17"/>
  <c r="BX17"/>
  <c r="BI17"/>
  <c r="BY17"/>
  <c r="BJ17"/>
  <c r="BZ17"/>
  <c r="BK17"/>
  <c r="BL17"/>
  <c r="BN17"/>
  <c r="BO17"/>
  <c r="BP17"/>
  <c r="CA17"/>
  <c r="BQ17"/>
  <c r="BR17"/>
  <c r="BT17"/>
  <c r="BU17"/>
  <c r="BV17"/>
  <c r="CB17"/>
  <c r="CC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Z18"/>
  <c r="BA18"/>
  <c r="BB18"/>
  <c r="BD18"/>
  <c r="BF18"/>
  <c r="BH18"/>
  <c r="BX18"/>
  <c r="BI18"/>
  <c r="BY18"/>
  <c r="BJ18"/>
  <c r="BZ18"/>
  <c r="BK18"/>
  <c r="BL18"/>
  <c r="BN18"/>
  <c r="BO18"/>
  <c r="BP18"/>
  <c r="CA18"/>
  <c r="BQ18"/>
  <c r="BR18"/>
  <c r="BT18"/>
  <c r="BU18"/>
  <c r="BV18"/>
  <c r="CB18"/>
  <c r="CC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Z19"/>
  <c r="BA19"/>
  <c r="BB19"/>
  <c r="BD19"/>
  <c r="BF19"/>
  <c r="BH19"/>
  <c r="BX19"/>
  <c r="BI19"/>
  <c r="BY19"/>
  <c r="BJ19"/>
  <c r="BZ19"/>
  <c r="BK19"/>
  <c r="BL19"/>
  <c r="BN19"/>
  <c r="BO19"/>
  <c r="BP19"/>
  <c r="CA19"/>
  <c r="BQ19"/>
  <c r="BR19"/>
  <c r="BT19"/>
  <c r="BU19"/>
  <c r="BV19"/>
  <c r="CB19"/>
  <c r="CC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Z20"/>
  <c r="BA20"/>
  <c r="BB20"/>
  <c r="BD20"/>
  <c r="BF20"/>
  <c r="BH20"/>
  <c r="BX20"/>
  <c r="BI20"/>
  <c r="BY20"/>
  <c r="BJ20"/>
  <c r="BZ20"/>
  <c r="BK20"/>
  <c r="BL20"/>
  <c r="BN20"/>
  <c r="BO20"/>
  <c r="BP20"/>
  <c r="CA20"/>
  <c r="BQ20"/>
  <c r="BR20"/>
  <c r="BT20"/>
  <c r="BU20"/>
  <c r="BV20"/>
  <c r="CB20"/>
  <c r="CC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Z21"/>
  <c r="BA21"/>
  <c r="BB21"/>
  <c r="BD21"/>
  <c r="BF21"/>
  <c r="BH21"/>
  <c r="BX21"/>
  <c r="BI21"/>
  <c r="BY21"/>
  <c r="BJ21"/>
  <c r="BZ21"/>
  <c r="BK21"/>
  <c r="BL21"/>
  <c r="BN21"/>
  <c r="BO21"/>
  <c r="BP21"/>
  <c r="CA21"/>
  <c r="BQ21"/>
  <c r="BR21"/>
  <c r="BT21"/>
  <c r="BU21"/>
  <c r="BV21"/>
  <c r="CB21"/>
  <c r="CC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Z22"/>
  <c r="BA22"/>
  <c r="BB22"/>
  <c r="BD22"/>
  <c r="BF22"/>
  <c r="BH22"/>
  <c r="BX22"/>
  <c r="BI22"/>
  <c r="BY22"/>
  <c r="BJ22"/>
  <c r="BZ22"/>
  <c r="BK22"/>
  <c r="BL22"/>
  <c r="BN22"/>
  <c r="BO22"/>
  <c r="BP22"/>
  <c r="CA22"/>
  <c r="BQ22"/>
  <c r="BR22"/>
  <c r="BT22"/>
  <c r="BU22"/>
  <c r="BV22"/>
  <c r="CB22"/>
  <c r="CC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Z23"/>
  <c r="BA23"/>
  <c r="BB23"/>
  <c r="BD23"/>
  <c r="BF23"/>
  <c r="BH23"/>
  <c r="BX23"/>
  <c r="BI23"/>
  <c r="BY23"/>
  <c r="BJ23"/>
  <c r="BZ23"/>
  <c r="BK23"/>
  <c r="BL23"/>
  <c r="BN23"/>
  <c r="BO23"/>
  <c r="BP23"/>
  <c r="CA23"/>
  <c r="BQ23"/>
  <c r="BR23"/>
  <c r="BT23"/>
  <c r="BU23"/>
  <c r="BV23"/>
  <c r="CB23"/>
  <c r="CC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Z24"/>
  <c r="BA24"/>
  <c r="BB24"/>
  <c r="BD24"/>
  <c r="BF24"/>
  <c r="BH24"/>
  <c r="BX24"/>
  <c r="BI24"/>
  <c r="BY24"/>
  <c r="BJ24"/>
  <c r="BZ24"/>
  <c r="BK24"/>
  <c r="BL24"/>
  <c r="BN24"/>
  <c r="BO24"/>
  <c r="BP24"/>
  <c r="CA24"/>
  <c r="BQ24"/>
  <c r="BR24"/>
  <c r="BT24"/>
  <c r="BU24"/>
  <c r="BV24"/>
  <c r="CB24"/>
  <c r="CC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Z25"/>
  <c r="BA25"/>
  <c r="BB25"/>
  <c r="BD25"/>
  <c r="BF25"/>
  <c r="BH25"/>
  <c r="BX25"/>
  <c r="BI25"/>
  <c r="BY25"/>
  <c r="BJ25"/>
  <c r="BZ25"/>
  <c r="BK25"/>
  <c r="BL25"/>
  <c r="BN25"/>
  <c r="BO25"/>
  <c r="BP25"/>
  <c r="CA25"/>
  <c r="BQ25"/>
  <c r="BR25"/>
  <c r="BT25"/>
  <c r="BU25"/>
  <c r="BV25"/>
  <c r="CB25"/>
  <c r="CC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Z26"/>
  <c r="BA26"/>
  <c r="BB26"/>
  <c r="BD26"/>
  <c r="BF26"/>
  <c r="BH26"/>
  <c r="BX26"/>
  <c r="BI26"/>
  <c r="BY26"/>
  <c r="BJ26"/>
  <c r="BZ26"/>
  <c r="BK26"/>
  <c r="BL26"/>
  <c r="BN26"/>
  <c r="BO26"/>
  <c r="BP26"/>
  <c r="CA26"/>
  <c r="BQ26"/>
  <c r="BR26"/>
  <c r="BT26"/>
  <c r="BU26"/>
  <c r="BV26"/>
  <c r="CB26"/>
  <c r="CC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Z27"/>
  <c r="BA27"/>
  <c r="BB27"/>
  <c r="BD27"/>
  <c r="BF27"/>
  <c r="BH27"/>
  <c r="BX27"/>
  <c r="BI27"/>
  <c r="BY27"/>
  <c r="BJ27"/>
  <c r="BZ27"/>
  <c r="BK27"/>
  <c r="BL27"/>
  <c r="BN27"/>
  <c r="BO27"/>
  <c r="BP27"/>
  <c r="CA27"/>
  <c r="BQ27"/>
  <c r="BR27"/>
  <c r="BT27"/>
  <c r="BU27"/>
  <c r="BV27"/>
  <c r="CB27"/>
  <c r="CC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Z28"/>
  <c r="BA28"/>
  <c r="BB28"/>
  <c r="BD28"/>
  <c r="BF28"/>
  <c r="BH28"/>
  <c r="BX28"/>
  <c r="BI28"/>
  <c r="BY28"/>
  <c r="BJ28"/>
  <c r="BZ28"/>
  <c r="BK28"/>
  <c r="BL28"/>
  <c r="BN28"/>
  <c r="BO28"/>
  <c r="BP28"/>
  <c r="CA28"/>
  <c r="BQ28"/>
  <c r="BR28"/>
  <c r="BT28"/>
  <c r="BU28"/>
  <c r="BV28"/>
  <c r="CB28"/>
  <c r="CC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Z29"/>
  <c r="BA29"/>
  <c r="BB29"/>
  <c r="BD29"/>
  <c r="BF29"/>
  <c r="BH29"/>
  <c r="BX29"/>
  <c r="BI29"/>
  <c r="BY29"/>
  <c r="BJ29"/>
  <c r="BZ29"/>
  <c r="BK29"/>
  <c r="BL29"/>
  <c r="BN29"/>
  <c r="BO29"/>
  <c r="BP29"/>
  <c r="CA29"/>
  <c r="BQ29"/>
  <c r="BR29"/>
  <c r="BT29"/>
  <c r="BU29"/>
  <c r="BV29"/>
  <c r="CB29"/>
  <c r="CC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Z30"/>
  <c r="BA30"/>
  <c r="BB30"/>
  <c r="BD30"/>
  <c r="BF30"/>
  <c r="BH30"/>
  <c r="BX30"/>
  <c r="BI30"/>
  <c r="BY30"/>
  <c r="BJ30"/>
  <c r="BZ30"/>
  <c r="BK30"/>
  <c r="BL30"/>
  <c r="BN30"/>
  <c r="BO30"/>
  <c r="BP30"/>
  <c r="CA30"/>
  <c r="BQ30"/>
  <c r="BR30"/>
  <c r="BT30"/>
  <c r="BU30"/>
  <c r="BV30"/>
  <c r="CB30"/>
  <c r="CC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Z31"/>
  <c r="BA31"/>
  <c r="BB31"/>
  <c r="BD31"/>
  <c r="BF31"/>
  <c r="BH31"/>
  <c r="BX31"/>
  <c r="BI31"/>
  <c r="BY31"/>
  <c r="BJ31"/>
  <c r="BZ31"/>
  <c r="BK31"/>
  <c r="BL31"/>
  <c r="BN31"/>
  <c r="BO31"/>
  <c r="BP31"/>
  <c r="CA31"/>
  <c r="BQ31"/>
  <c r="BR31"/>
  <c r="BT31"/>
  <c r="BU31"/>
  <c r="BV31"/>
  <c r="CB31"/>
  <c r="CC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Z32"/>
  <c r="BA32"/>
  <c r="BB32"/>
  <c r="BD32"/>
  <c r="BF32"/>
  <c r="BH32"/>
  <c r="BX32"/>
  <c r="BI32"/>
  <c r="BY32"/>
  <c r="BJ32"/>
  <c r="BZ32"/>
  <c r="BK32"/>
  <c r="BL32"/>
  <c r="BN32"/>
  <c r="BO32"/>
  <c r="BP32"/>
  <c r="CA32"/>
  <c r="BQ32"/>
  <c r="BR32"/>
  <c r="BT32"/>
  <c r="BU32"/>
  <c r="BV32"/>
  <c r="CB32"/>
  <c r="CC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Z33"/>
  <c r="BA33"/>
  <c r="BB33"/>
  <c r="BD33"/>
  <c r="BF33"/>
  <c r="BH33"/>
  <c r="BX33"/>
  <c r="BI33"/>
  <c r="BY33"/>
  <c r="BJ33"/>
  <c r="BZ33"/>
  <c r="BK33"/>
  <c r="BL33"/>
  <c r="BN33"/>
  <c r="BO33"/>
  <c r="BP33"/>
  <c r="CA33"/>
  <c r="BQ33"/>
  <c r="BR33"/>
  <c r="BT33"/>
  <c r="BU33"/>
  <c r="BV33"/>
  <c r="CB33"/>
  <c r="CC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Z34"/>
  <c r="CC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Z35"/>
  <c r="BA35"/>
  <c r="BB35"/>
  <c r="BD35"/>
  <c r="BF35"/>
  <c r="BH35"/>
  <c r="BX35"/>
  <c r="BI35"/>
  <c r="BY35"/>
  <c r="BJ35"/>
  <c r="BZ35"/>
  <c r="BK35"/>
  <c r="BL35"/>
  <c r="BN35"/>
  <c r="BO35"/>
  <c r="BP35"/>
  <c r="CA35"/>
  <c r="BQ35"/>
  <c r="BR35"/>
  <c r="BT35"/>
  <c r="BU35"/>
  <c r="BV35"/>
  <c r="CB35"/>
  <c r="CC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Z36"/>
  <c r="BA36"/>
  <c r="BB36"/>
  <c r="BD36"/>
  <c r="BF36"/>
  <c r="BH36"/>
  <c r="BX36"/>
  <c r="BI36"/>
  <c r="BY36"/>
  <c r="BJ36"/>
  <c r="BZ36"/>
  <c r="BK36"/>
  <c r="BL36"/>
  <c r="BN36"/>
  <c r="BO36"/>
  <c r="BP36"/>
  <c r="CA36"/>
  <c r="BQ36"/>
  <c r="BR36"/>
  <c r="BT36"/>
  <c r="BU36"/>
  <c r="BV36"/>
  <c r="CB36"/>
  <c r="CC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Z37"/>
  <c r="BA37"/>
  <c r="BB37"/>
  <c r="BD37"/>
  <c r="BF37"/>
  <c r="BH37"/>
  <c r="BX37"/>
  <c r="BI37"/>
  <c r="BY37"/>
  <c r="BJ37"/>
  <c r="BZ37"/>
  <c r="BK37"/>
  <c r="BL37"/>
  <c r="BN37"/>
  <c r="BO37"/>
  <c r="BP37"/>
  <c r="CA37"/>
  <c r="BQ37"/>
  <c r="BR37"/>
  <c r="BT37"/>
  <c r="BU37"/>
  <c r="BV37"/>
  <c r="CB37"/>
  <c r="CC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Z38"/>
  <c r="CC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Z39"/>
  <c r="CC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Z40"/>
  <c r="CC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Z41"/>
  <c r="CC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Z42"/>
  <c r="BA42"/>
  <c r="BB42"/>
  <c r="BD42"/>
  <c r="BF42"/>
  <c r="BH42"/>
  <c r="BX42"/>
  <c r="BI42"/>
  <c r="BY42"/>
  <c r="BJ42"/>
  <c r="BZ42"/>
  <c r="BK42"/>
  <c r="BL42"/>
  <c r="BN42"/>
  <c r="BO42"/>
  <c r="BP42"/>
  <c r="CA42"/>
  <c r="BQ42"/>
  <c r="BR42"/>
  <c r="BT42"/>
  <c r="BU42"/>
  <c r="BV42"/>
  <c r="CB42"/>
  <c r="CC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Z43"/>
  <c r="BA43"/>
  <c r="BB43"/>
  <c r="BD43"/>
  <c r="BF43"/>
  <c r="BH43"/>
  <c r="BX43"/>
  <c r="BI43"/>
  <c r="BY43"/>
  <c r="BJ43"/>
  <c r="BZ43"/>
  <c r="BK43"/>
  <c r="BL43"/>
  <c r="BN43"/>
  <c r="BO43"/>
  <c r="BP43"/>
  <c r="CA43"/>
  <c r="BQ43"/>
  <c r="BR43"/>
  <c r="BT43"/>
  <c r="BU43"/>
  <c r="BV43"/>
  <c r="CB43"/>
  <c r="CC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Z44"/>
  <c r="BA44"/>
  <c r="BB44"/>
  <c r="BD44"/>
  <c r="BF44"/>
  <c r="BH44"/>
  <c r="BX44"/>
  <c r="BI44"/>
  <c r="BY44"/>
  <c r="BJ44"/>
  <c r="BZ44"/>
  <c r="BK44"/>
  <c r="BL44"/>
  <c r="BN44"/>
  <c r="BO44"/>
  <c r="BP44"/>
  <c r="CA44"/>
  <c r="BQ44"/>
  <c r="BR44"/>
  <c r="BT44"/>
  <c r="BU44"/>
  <c r="BV44"/>
  <c r="CB44"/>
  <c r="CC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Z45"/>
  <c r="BA45"/>
  <c r="BB45"/>
  <c r="BD45"/>
  <c r="BF45"/>
  <c r="BH45"/>
  <c r="BX45"/>
  <c r="BI45"/>
  <c r="BY45"/>
  <c r="BJ45"/>
  <c r="BZ45"/>
  <c r="BK45"/>
  <c r="BL45"/>
  <c r="BN45"/>
  <c r="BO45"/>
  <c r="BP45"/>
  <c r="CA45"/>
  <c r="BQ45"/>
  <c r="BR45"/>
  <c r="BT45"/>
  <c r="BU45"/>
  <c r="BV45"/>
  <c r="CB45"/>
  <c r="CC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Z46"/>
  <c r="BA46"/>
  <c r="BB46"/>
  <c r="BD46"/>
  <c r="BF46"/>
  <c r="BH46"/>
  <c r="BX46"/>
  <c r="BI46"/>
  <c r="BY46"/>
  <c r="BJ46"/>
  <c r="BZ46"/>
  <c r="BK46"/>
  <c r="BL46"/>
  <c r="BN46"/>
  <c r="BO46"/>
  <c r="BP46"/>
  <c r="CA46"/>
  <c r="BQ46"/>
  <c r="BR46"/>
  <c r="BT46"/>
  <c r="BU46"/>
  <c r="BV46"/>
  <c r="CB46"/>
  <c r="CC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Z47"/>
  <c r="CC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Z48"/>
  <c r="BA48"/>
  <c r="BB48"/>
  <c r="BD48"/>
  <c r="BF48"/>
  <c r="BH48"/>
  <c r="BX48"/>
  <c r="BI48"/>
  <c r="BY48"/>
  <c r="BJ48"/>
  <c r="BZ48"/>
  <c r="BK48"/>
  <c r="BL48"/>
  <c r="BN48"/>
  <c r="BO48"/>
  <c r="BP48"/>
  <c r="CA48"/>
  <c r="BQ48"/>
  <c r="BR48"/>
  <c r="BT48"/>
  <c r="BU48"/>
  <c r="BV48"/>
  <c r="CB48"/>
  <c r="CC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Z49"/>
  <c r="BA49"/>
  <c r="BB49"/>
  <c r="BD49"/>
  <c r="BF49"/>
  <c r="BH49"/>
  <c r="BX49"/>
  <c r="BI49"/>
  <c r="BY49"/>
  <c r="BJ49"/>
  <c r="BZ49"/>
  <c r="BK49"/>
  <c r="BL49"/>
  <c r="BN49"/>
  <c r="BO49"/>
  <c r="BP49"/>
  <c r="CA49"/>
  <c r="BQ49"/>
  <c r="BR49"/>
  <c r="BT49"/>
  <c r="BU49"/>
  <c r="BV49"/>
  <c r="CB49"/>
  <c r="CC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Z50"/>
  <c r="BA50"/>
  <c r="BB50"/>
  <c r="BD50"/>
  <c r="BF50"/>
  <c r="BH50"/>
  <c r="BX50"/>
  <c r="BI50"/>
  <c r="BY50"/>
  <c r="BJ50"/>
  <c r="BZ50"/>
  <c r="BK50"/>
  <c r="BL50"/>
  <c r="BN50"/>
  <c r="BO50"/>
  <c r="BP50"/>
  <c r="CA50"/>
  <c r="BQ50"/>
  <c r="BR50"/>
  <c r="BT50"/>
  <c r="BU50"/>
  <c r="BV50"/>
  <c r="CB50"/>
  <c r="CC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Z51"/>
  <c r="BA51"/>
  <c r="BB51"/>
  <c r="BD51"/>
  <c r="BF51"/>
  <c r="BH51"/>
  <c r="BX51"/>
  <c r="BI51"/>
  <c r="BY51"/>
  <c r="BJ51"/>
  <c r="BZ51"/>
  <c r="BK51"/>
  <c r="BL51"/>
  <c r="BN51"/>
  <c r="BO51"/>
  <c r="BP51"/>
  <c r="CA51"/>
  <c r="BQ51"/>
  <c r="BR51"/>
  <c r="BT51"/>
  <c r="BU51"/>
  <c r="BV51"/>
  <c r="CB51"/>
  <c r="CC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Z52"/>
  <c r="BA52"/>
  <c r="BB52"/>
  <c r="BD52"/>
  <c r="BF52"/>
  <c r="BH52"/>
  <c r="BX52"/>
  <c r="BI52"/>
  <c r="BY52"/>
  <c r="BJ52"/>
  <c r="BZ52"/>
  <c r="BK52"/>
  <c r="BL52"/>
  <c r="BN52"/>
  <c r="BO52"/>
  <c r="BP52"/>
  <c r="CA52"/>
  <c r="BQ52"/>
  <c r="BR52"/>
  <c r="BT52"/>
  <c r="BU52"/>
  <c r="BV52"/>
  <c r="CB52"/>
  <c r="CC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Z53"/>
  <c r="BA53"/>
  <c r="BB53"/>
  <c r="BD53"/>
  <c r="BF53"/>
  <c r="BH53"/>
  <c r="BX53"/>
  <c r="BI53"/>
  <c r="BY53"/>
  <c r="BJ53"/>
  <c r="BZ53"/>
  <c r="BK53"/>
  <c r="BL53"/>
  <c r="BN53"/>
  <c r="BO53"/>
  <c r="BP53"/>
  <c r="CA53"/>
  <c r="BQ53"/>
  <c r="BR53"/>
  <c r="BT53"/>
  <c r="BU53"/>
  <c r="BV53"/>
  <c r="CB53"/>
  <c r="CC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Z54"/>
  <c r="CC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Z55"/>
  <c r="CC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Z56"/>
  <c r="BA56"/>
  <c r="BB56"/>
  <c r="BD56"/>
  <c r="BF56"/>
  <c r="BH56"/>
  <c r="BX56"/>
  <c r="BI56"/>
  <c r="BY56"/>
  <c r="BJ56"/>
  <c r="BZ56"/>
  <c r="BK56"/>
  <c r="BL56"/>
  <c r="BN56"/>
  <c r="BO56"/>
  <c r="BP56"/>
  <c r="CA56"/>
  <c r="BQ56"/>
  <c r="BR56"/>
  <c r="BT56"/>
  <c r="BU56"/>
  <c r="BV56"/>
  <c r="CB56"/>
  <c r="CC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Z57"/>
  <c r="BA57"/>
  <c r="BB57"/>
  <c r="BD57"/>
  <c r="BF57"/>
  <c r="BH57"/>
  <c r="BX57"/>
  <c r="BI57"/>
  <c r="BY57"/>
  <c r="BJ57"/>
  <c r="BZ57"/>
  <c r="BK57"/>
  <c r="BL57"/>
  <c r="BN57"/>
  <c r="BO57"/>
  <c r="BP57"/>
  <c r="CA57"/>
  <c r="BQ57"/>
  <c r="BR57"/>
  <c r="BT57"/>
  <c r="BU57"/>
  <c r="BV57"/>
  <c r="CB57"/>
  <c r="CC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Z58"/>
  <c r="BA58"/>
  <c r="BB58"/>
  <c r="BD58"/>
  <c r="BF58"/>
  <c r="BH58"/>
  <c r="BX58"/>
  <c r="BI58"/>
  <c r="BY58"/>
  <c r="BJ58"/>
  <c r="BZ58"/>
  <c r="BK58"/>
  <c r="BL58"/>
  <c r="BN58"/>
  <c r="BO58"/>
  <c r="BP58"/>
  <c r="CA58"/>
  <c r="BQ58"/>
  <c r="BR58"/>
  <c r="BT58"/>
  <c r="BU58"/>
  <c r="BV58"/>
  <c r="CB58"/>
  <c r="CC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Z59"/>
  <c r="BA59"/>
  <c r="BB59"/>
  <c r="BD59"/>
  <c r="BF59"/>
  <c r="BH59"/>
  <c r="BX59"/>
  <c r="BI59"/>
  <c r="BY59"/>
  <c r="BJ59"/>
  <c r="BZ59"/>
  <c r="BK59"/>
  <c r="BL59"/>
  <c r="BN59"/>
  <c r="BO59"/>
  <c r="BP59"/>
  <c r="CA59"/>
  <c r="BQ59"/>
  <c r="BR59"/>
  <c r="BT59"/>
  <c r="BU59"/>
  <c r="BV59"/>
  <c r="CB59"/>
  <c r="CC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Z60"/>
  <c r="BA60"/>
  <c r="BB60"/>
  <c r="BD60"/>
  <c r="BF60"/>
  <c r="BH60"/>
  <c r="BX60"/>
  <c r="BI60"/>
  <c r="BY60"/>
  <c r="BJ60"/>
  <c r="BZ60"/>
  <c r="BK60"/>
  <c r="BL60"/>
  <c r="BN60"/>
  <c r="BO60"/>
  <c r="BP60"/>
  <c r="CA60"/>
  <c r="BQ60"/>
  <c r="BR60"/>
  <c r="BT60"/>
  <c r="BU60"/>
  <c r="BV60"/>
  <c r="CB60"/>
  <c r="CC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Z61"/>
  <c r="BA61"/>
  <c r="BB61"/>
  <c r="BD61"/>
  <c r="BF61"/>
  <c r="BH61"/>
  <c r="BX61"/>
  <c r="BI61"/>
  <c r="BY61"/>
  <c r="BJ61"/>
  <c r="BZ61"/>
  <c r="BK61"/>
  <c r="BL61"/>
  <c r="BN61"/>
  <c r="BO61"/>
  <c r="BP61"/>
  <c r="CA61"/>
  <c r="BQ61"/>
  <c r="BR61"/>
  <c r="BT61"/>
  <c r="BU61"/>
  <c r="BV61"/>
  <c r="CB61"/>
  <c r="CC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Z62"/>
  <c r="BA62"/>
  <c r="BB62"/>
  <c r="BD62"/>
  <c r="BF62"/>
  <c r="BH62"/>
  <c r="BX62"/>
  <c r="BI62"/>
  <c r="BY62"/>
  <c r="BJ62"/>
  <c r="BZ62"/>
  <c r="BK62"/>
  <c r="BL62"/>
  <c r="BN62"/>
  <c r="BO62"/>
  <c r="BP62"/>
  <c r="CA62"/>
  <c r="BQ62"/>
  <c r="BR62"/>
  <c r="BT62"/>
  <c r="BU62"/>
  <c r="BV62"/>
  <c r="CB62"/>
  <c r="CC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Z63"/>
  <c r="BA63"/>
  <c r="BB63"/>
  <c r="BD63"/>
  <c r="BF63"/>
  <c r="BH63"/>
  <c r="BX63"/>
  <c r="BI63"/>
  <c r="BY63"/>
  <c r="BJ63"/>
  <c r="BZ63"/>
  <c r="BK63"/>
  <c r="BL63"/>
  <c r="BN63"/>
  <c r="BO63"/>
  <c r="BP63"/>
  <c r="CA63"/>
  <c r="BQ63"/>
  <c r="BR63"/>
  <c r="BT63"/>
  <c r="BU63"/>
  <c r="BV63"/>
  <c r="CB63"/>
  <c r="CC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Z64"/>
  <c r="BA64"/>
  <c r="BB64"/>
  <c r="BD64"/>
  <c r="BF64"/>
  <c r="BH64"/>
  <c r="BX64"/>
  <c r="BI64"/>
  <c r="BY64"/>
  <c r="BJ64"/>
  <c r="BZ64"/>
  <c r="BK64"/>
  <c r="BL64"/>
  <c r="BN64"/>
  <c r="BO64"/>
  <c r="BP64"/>
  <c r="CA64"/>
  <c r="BQ64"/>
  <c r="BR64"/>
  <c r="BT64"/>
  <c r="BU64"/>
  <c r="BV64"/>
  <c r="CB64"/>
  <c r="CC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Z65"/>
  <c r="CC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Z66"/>
  <c r="BA66"/>
  <c r="BB66"/>
  <c r="BD66"/>
  <c r="BF66"/>
  <c r="BH66"/>
  <c r="BX66"/>
  <c r="BI66"/>
  <c r="BY66"/>
  <c r="BJ66"/>
  <c r="BZ66"/>
  <c r="BK66"/>
  <c r="BL66"/>
  <c r="BN66"/>
  <c r="BO66"/>
  <c r="BP66"/>
  <c r="CA66"/>
  <c r="BQ66"/>
  <c r="BR66"/>
  <c r="BT66"/>
  <c r="BU66"/>
  <c r="BV66"/>
  <c r="CB66"/>
  <c r="CC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Z67"/>
  <c r="CC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Z68"/>
  <c r="BA68"/>
  <c r="BB68"/>
  <c r="BD68"/>
  <c r="BF68"/>
  <c r="BH68"/>
  <c r="BX68"/>
  <c r="BI68"/>
  <c r="BY68"/>
  <c r="BJ68"/>
  <c r="BZ68"/>
  <c r="BK68"/>
  <c r="BL68"/>
  <c r="BN68"/>
  <c r="BO68"/>
  <c r="BP68"/>
  <c r="CA68"/>
  <c r="BQ68"/>
  <c r="BR68"/>
  <c r="BT68"/>
  <c r="BU68"/>
  <c r="BV68"/>
  <c r="CB68"/>
  <c r="CC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Z69"/>
  <c r="BA69"/>
  <c r="BB69"/>
  <c r="BD69"/>
  <c r="BF69"/>
  <c r="BH69"/>
  <c r="BX69"/>
  <c r="BI69"/>
  <c r="BY69"/>
  <c r="BJ69"/>
  <c r="BZ69"/>
  <c r="BK69"/>
  <c r="BL69"/>
  <c r="BN69"/>
  <c r="BO69"/>
  <c r="BP69"/>
  <c r="CA69"/>
  <c r="BQ69"/>
  <c r="BR69"/>
  <c r="BT69"/>
  <c r="BU69"/>
  <c r="BV69"/>
  <c r="CB69"/>
  <c r="CC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Z70"/>
  <c r="BA70"/>
  <c r="BB70"/>
  <c r="BD70"/>
  <c r="BF70"/>
  <c r="BH70"/>
  <c r="BX70"/>
  <c r="BI70"/>
  <c r="BY70"/>
  <c r="BJ70"/>
  <c r="BZ70"/>
  <c r="BK70"/>
  <c r="BL70"/>
  <c r="BN70"/>
  <c r="BO70"/>
  <c r="BP70"/>
  <c r="CA70"/>
  <c r="BQ70"/>
  <c r="BR70"/>
  <c r="BT70"/>
  <c r="BU70"/>
  <c r="BV70"/>
  <c r="CB70"/>
  <c r="CC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Z71"/>
  <c r="BA71"/>
  <c r="BB71"/>
  <c r="BD71"/>
  <c r="BF71"/>
  <c r="BH71"/>
  <c r="BX71"/>
  <c r="BI71"/>
  <c r="BY71"/>
  <c r="BJ71"/>
  <c r="BZ71"/>
  <c r="BK71"/>
  <c r="BL71"/>
  <c r="BN71"/>
  <c r="BO71"/>
  <c r="BP71"/>
  <c r="CA71"/>
  <c r="BQ71"/>
  <c r="BR71"/>
  <c r="BT71"/>
  <c r="BU71"/>
  <c r="BV71"/>
  <c r="CB71"/>
  <c r="CC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Z72"/>
  <c r="BA72"/>
  <c r="BB72"/>
  <c r="BD72"/>
  <c r="BF72"/>
  <c r="BH72"/>
  <c r="BX72"/>
  <c r="BI72"/>
  <c r="BY72"/>
  <c r="BJ72"/>
  <c r="BZ72"/>
  <c r="BK72"/>
  <c r="BL72"/>
  <c r="BN72"/>
  <c r="BO72"/>
  <c r="BP72"/>
  <c r="CA72"/>
  <c r="BQ72"/>
  <c r="BR72"/>
  <c r="BT72"/>
  <c r="BU72"/>
  <c r="BV72"/>
  <c r="CB72"/>
  <c r="CC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Z73"/>
  <c r="BA73"/>
  <c r="BB73"/>
  <c r="BD73"/>
  <c r="BF73"/>
  <c r="BH73"/>
  <c r="BX73"/>
  <c r="BI73"/>
  <c r="BY73"/>
  <c r="BJ73"/>
  <c r="BZ73"/>
  <c r="BK73"/>
  <c r="BL73"/>
  <c r="BN73"/>
  <c r="BO73"/>
  <c r="BP73"/>
  <c r="CA73"/>
  <c r="BQ73"/>
  <c r="BR73"/>
  <c r="BT73"/>
  <c r="BU73"/>
  <c r="BV73"/>
  <c r="CB73"/>
  <c r="CC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Z74"/>
  <c r="BA74"/>
  <c r="BB74"/>
  <c r="BD74"/>
  <c r="BF74"/>
  <c r="BH74"/>
  <c r="BX74"/>
  <c r="BI74"/>
  <c r="BY74"/>
  <c r="BJ74"/>
  <c r="BZ74"/>
  <c r="BK74"/>
  <c r="BL74"/>
  <c r="BN74"/>
  <c r="BO74"/>
  <c r="BP74"/>
  <c r="CA74"/>
  <c r="BQ74"/>
  <c r="BR74"/>
  <c r="BT74"/>
  <c r="BU74"/>
  <c r="BV74"/>
  <c r="CB74"/>
  <c r="CC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Z75"/>
  <c r="BA75"/>
  <c r="BB75"/>
  <c r="BD75"/>
  <c r="BF75"/>
  <c r="BH75"/>
  <c r="BX75"/>
  <c r="BI75"/>
  <c r="BY75"/>
  <c r="BJ75"/>
  <c r="BZ75"/>
  <c r="BK75"/>
  <c r="BL75"/>
  <c r="BN75"/>
  <c r="BO75"/>
  <c r="BP75"/>
  <c r="CA75"/>
  <c r="BQ75"/>
  <c r="BR75"/>
  <c r="BT75"/>
  <c r="BU75"/>
  <c r="BV75"/>
  <c r="CB75"/>
  <c r="CC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Z76"/>
  <c r="BA76"/>
  <c r="BB76"/>
  <c r="BD76"/>
  <c r="BF76"/>
  <c r="BH76"/>
  <c r="BX76"/>
  <c r="BI76"/>
  <c r="BY76"/>
  <c r="BJ76"/>
  <c r="BZ76"/>
  <c r="BK76"/>
  <c r="BL76"/>
  <c r="BN76"/>
  <c r="BO76"/>
  <c r="BP76"/>
  <c r="CA76"/>
  <c r="BQ76"/>
  <c r="BR76"/>
  <c r="BT76"/>
  <c r="BU76"/>
  <c r="BV76"/>
  <c r="CB76"/>
  <c r="CC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Z77"/>
  <c r="BA77"/>
  <c r="BB77"/>
  <c r="BD77"/>
  <c r="BF77"/>
  <c r="BH77"/>
  <c r="BX77"/>
  <c r="BI77"/>
  <c r="BY77"/>
  <c r="BJ77"/>
  <c r="BZ77"/>
  <c r="BK77"/>
  <c r="BL77"/>
  <c r="BN77"/>
  <c r="BO77"/>
  <c r="BP77"/>
  <c r="CA77"/>
  <c r="BQ77"/>
  <c r="BR77"/>
  <c r="BT77"/>
  <c r="BU77"/>
  <c r="BV77"/>
  <c r="CB77"/>
  <c r="CC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Z78"/>
  <c r="BA78"/>
  <c r="BB78"/>
  <c r="BD78"/>
  <c r="BF78"/>
  <c r="BH78"/>
  <c r="BX78"/>
  <c r="BI78"/>
  <c r="BY78"/>
  <c r="BJ78"/>
  <c r="BZ78"/>
  <c r="BK78"/>
  <c r="BL78"/>
  <c r="BN78"/>
  <c r="BO78"/>
  <c r="BP78"/>
  <c r="CA78"/>
  <c r="BQ78"/>
  <c r="BR78"/>
  <c r="BT78"/>
  <c r="BU78"/>
  <c r="BV78"/>
  <c r="CB78"/>
  <c r="CC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Z79"/>
  <c r="BA79"/>
  <c r="BB79"/>
  <c r="BD79"/>
  <c r="BF79"/>
  <c r="BH79"/>
  <c r="BX79"/>
  <c r="BI79"/>
  <c r="BY79"/>
  <c r="BJ79"/>
  <c r="BZ79"/>
  <c r="BK79"/>
  <c r="BL79"/>
  <c r="BN79"/>
  <c r="BO79"/>
  <c r="BP79"/>
  <c r="CA79"/>
  <c r="BQ79"/>
  <c r="BR79"/>
  <c r="BT79"/>
  <c r="BU79"/>
  <c r="BV79"/>
  <c r="CB79"/>
  <c r="CC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Z80"/>
  <c r="BA80"/>
  <c r="BB80"/>
  <c r="BD80"/>
  <c r="BF80"/>
  <c r="BH80"/>
  <c r="BX80"/>
  <c r="BI80"/>
  <c r="BY80"/>
  <c r="BJ80"/>
  <c r="BZ80"/>
  <c r="BK80"/>
  <c r="BL80"/>
  <c r="BN80"/>
  <c r="BO80"/>
  <c r="BP80"/>
  <c r="CA80"/>
  <c r="BQ80"/>
  <c r="BR80"/>
  <c r="BT80"/>
  <c r="BU80"/>
  <c r="BV80"/>
  <c r="CB80"/>
  <c r="CC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Z81"/>
  <c r="BA81"/>
  <c r="BB81"/>
  <c r="BD81"/>
  <c r="BF81"/>
  <c r="BH81"/>
  <c r="BX81"/>
  <c r="BI81"/>
  <c r="BY81"/>
  <c r="BJ81"/>
  <c r="BZ81"/>
  <c r="BK81"/>
  <c r="BL81"/>
  <c r="BN81"/>
  <c r="BO81"/>
  <c r="BP81"/>
  <c r="CA81"/>
  <c r="BQ81"/>
  <c r="BR81"/>
  <c r="BT81"/>
  <c r="BU81"/>
  <c r="BV81"/>
  <c r="CB81"/>
  <c r="CC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Z82"/>
  <c r="BA82"/>
  <c r="BB82"/>
  <c r="BD82"/>
  <c r="BF82"/>
  <c r="BH82"/>
  <c r="BX82"/>
  <c r="BI82"/>
  <c r="BY82"/>
  <c r="BJ82"/>
  <c r="BZ82"/>
  <c r="BK82"/>
  <c r="BL82"/>
  <c r="BN82"/>
  <c r="BO82"/>
  <c r="BP82"/>
  <c r="CA82"/>
  <c r="BQ82"/>
  <c r="BR82"/>
  <c r="BT82"/>
  <c r="BU82"/>
  <c r="BV82"/>
  <c r="CB82"/>
  <c r="CC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Z83"/>
  <c r="CC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Z84"/>
  <c r="BA84"/>
  <c r="BB84"/>
  <c r="BD84"/>
  <c r="BF84"/>
  <c r="BH84"/>
  <c r="BX84"/>
  <c r="BI84"/>
  <c r="BY84"/>
  <c r="BJ84"/>
  <c r="BZ84"/>
  <c r="BK84"/>
  <c r="BL84"/>
  <c r="BN84"/>
  <c r="BO84"/>
  <c r="BP84"/>
  <c r="CA84"/>
  <c r="BQ84"/>
  <c r="BR84"/>
  <c r="BT84"/>
  <c r="BU84"/>
  <c r="BV84"/>
  <c r="CB84"/>
  <c r="CC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Z85"/>
  <c r="BA85"/>
  <c r="BB85"/>
  <c r="BD85"/>
  <c r="BF85"/>
  <c r="BH85"/>
  <c r="BX85"/>
  <c r="BI85"/>
  <c r="BY85"/>
  <c r="BJ85"/>
  <c r="BZ85"/>
  <c r="BK85"/>
  <c r="BL85"/>
  <c r="BN85"/>
  <c r="BO85"/>
  <c r="BP85"/>
  <c r="CA85"/>
  <c r="BQ85"/>
  <c r="BR85"/>
  <c r="BT85"/>
  <c r="BU85"/>
  <c r="BV85"/>
  <c r="CB85"/>
  <c r="CC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Z86"/>
  <c r="BA86"/>
  <c r="BB86"/>
  <c r="BD86"/>
  <c r="BF86"/>
  <c r="BH86"/>
  <c r="BX86"/>
  <c r="BI86"/>
  <c r="BY86"/>
  <c r="BJ86"/>
  <c r="BZ86"/>
  <c r="BK86"/>
  <c r="BL86"/>
  <c r="BN86"/>
  <c r="BO86"/>
  <c r="BP86"/>
  <c r="CA86"/>
  <c r="BQ86"/>
  <c r="BR86"/>
  <c r="BT86"/>
  <c r="BU86"/>
  <c r="BV86"/>
  <c r="CB86"/>
  <c r="CC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Z87"/>
  <c r="BA87"/>
  <c r="BB87"/>
  <c r="BD87"/>
  <c r="BF87"/>
  <c r="BH87"/>
  <c r="BX87"/>
  <c r="BI87"/>
  <c r="BY87"/>
  <c r="BJ87"/>
  <c r="BZ87"/>
  <c r="BK87"/>
  <c r="BL87"/>
  <c r="BN87"/>
  <c r="BO87"/>
  <c r="BP87"/>
  <c r="CA87"/>
  <c r="BQ87"/>
  <c r="BR87"/>
  <c r="BT87"/>
  <c r="BU87"/>
  <c r="BV87"/>
  <c r="CB87"/>
  <c r="CC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Z88"/>
  <c r="BA88"/>
  <c r="BB88"/>
  <c r="BD88"/>
  <c r="BF88"/>
  <c r="BH88"/>
  <c r="BX88"/>
  <c r="BI88"/>
  <c r="BY88"/>
  <c r="BJ88"/>
  <c r="BZ88"/>
  <c r="BK88"/>
  <c r="BL88"/>
  <c r="BN88"/>
  <c r="BO88"/>
  <c r="BP88"/>
  <c r="CA88"/>
  <c r="BQ88"/>
  <c r="BR88"/>
  <c r="BT88"/>
  <c r="BU88"/>
  <c r="BV88"/>
  <c r="CB88"/>
  <c r="CC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Z89"/>
  <c r="BA89"/>
  <c r="BB89"/>
  <c r="BD89"/>
  <c r="BF89"/>
  <c r="BH89"/>
  <c r="BX89"/>
  <c r="BI89"/>
  <c r="BY89"/>
  <c r="BJ89"/>
  <c r="BZ89"/>
  <c r="BK89"/>
  <c r="BL89"/>
  <c r="BN89"/>
  <c r="BO89"/>
  <c r="BP89"/>
  <c r="CA89"/>
  <c r="BQ89"/>
  <c r="BR89"/>
  <c r="BT89"/>
  <c r="BU89"/>
  <c r="BV89"/>
  <c r="CB89"/>
  <c r="CC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Z90"/>
  <c r="BA90"/>
  <c r="BB90"/>
  <c r="BD90"/>
  <c r="BF90"/>
  <c r="BH90"/>
  <c r="BX90"/>
  <c r="BI90"/>
  <c r="BY90"/>
  <c r="BJ90"/>
  <c r="BZ90"/>
  <c r="BK90"/>
  <c r="BL90"/>
  <c r="BN90"/>
  <c r="BO90"/>
  <c r="BP90"/>
  <c r="CA90"/>
  <c r="BQ90"/>
  <c r="BR90"/>
  <c r="BT90"/>
  <c r="BU90"/>
  <c r="BV90"/>
  <c r="CB90"/>
  <c r="CC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Z91"/>
  <c r="BA91"/>
  <c r="BB91"/>
  <c r="BD91"/>
  <c r="BF91"/>
  <c r="BH91"/>
  <c r="BX91"/>
  <c r="BI91"/>
  <c r="BY91"/>
  <c r="BJ91"/>
  <c r="BZ91"/>
  <c r="BK91"/>
  <c r="BL91"/>
  <c r="BN91"/>
  <c r="BO91"/>
  <c r="BP91"/>
  <c r="CA91"/>
  <c r="BQ91"/>
  <c r="BR91"/>
  <c r="BT91"/>
  <c r="BU91"/>
  <c r="BV91"/>
  <c r="CB91"/>
  <c r="CC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Z92"/>
  <c r="BA92"/>
  <c r="BB92"/>
  <c r="BD92"/>
  <c r="BF92"/>
  <c r="BH92"/>
  <c r="BX92"/>
  <c r="BI92"/>
  <c r="BY92"/>
  <c r="BJ92"/>
  <c r="BZ92"/>
  <c r="BK92"/>
  <c r="BL92"/>
  <c r="BN92"/>
  <c r="BO92"/>
  <c r="BP92"/>
  <c r="CA92"/>
  <c r="BQ92"/>
  <c r="BR92"/>
  <c r="BT92"/>
  <c r="BU92"/>
  <c r="BV92"/>
  <c r="CB92"/>
  <c r="CC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Z93"/>
  <c r="BA93"/>
  <c r="BB93"/>
  <c r="BD93"/>
  <c r="BF93"/>
  <c r="BH93"/>
  <c r="BX93"/>
  <c r="BI93"/>
  <c r="BY93"/>
  <c r="BJ93"/>
  <c r="BZ93"/>
  <c r="BK93"/>
  <c r="BL93"/>
  <c r="BN93"/>
  <c r="BO93"/>
  <c r="BP93"/>
  <c r="CA93"/>
  <c r="BQ93"/>
  <c r="BR93"/>
  <c r="BT93"/>
  <c r="BU93"/>
  <c r="BV93"/>
  <c r="CB93"/>
  <c r="CC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Z94"/>
  <c r="BA94"/>
  <c r="BB94"/>
  <c r="BD94"/>
  <c r="BF94"/>
  <c r="BH94"/>
  <c r="BX94"/>
  <c r="BI94"/>
  <c r="BY94"/>
  <c r="BJ94"/>
  <c r="BZ94"/>
  <c r="BK94"/>
  <c r="BL94"/>
  <c r="BN94"/>
  <c r="BO94"/>
  <c r="BP94"/>
  <c r="CA94"/>
  <c r="BQ94"/>
  <c r="BR94"/>
  <c r="BT94"/>
  <c r="BU94"/>
  <c r="BV94"/>
  <c r="CB94"/>
  <c r="CC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Z95"/>
  <c r="BA95"/>
  <c r="BB95"/>
  <c r="BD95"/>
  <c r="BF95"/>
  <c r="BH95"/>
  <c r="BX95"/>
  <c r="BI95"/>
  <c r="BY95"/>
  <c r="BJ95"/>
  <c r="BZ95"/>
  <c r="BK95"/>
  <c r="BL95"/>
  <c r="BN95"/>
  <c r="BO95"/>
  <c r="BP95"/>
  <c r="CA95"/>
  <c r="BQ95"/>
  <c r="BR95"/>
  <c r="BT95"/>
  <c r="BU95"/>
  <c r="BV95"/>
  <c r="CB95"/>
  <c r="CC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Z96"/>
  <c r="BA96"/>
  <c r="BB96"/>
  <c r="BD96"/>
  <c r="BF96"/>
  <c r="BH96"/>
  <c r="BX96"/>
  <c r="BI96"/>
  <c r="BY96"/>
  <c r="BJ96"/>
  <c r="BZ96"/>
  <c r="BK96"/>
  <c r="BL96"/>
  <c r="BN96"/>
  <c r="BO96"/>
  <c r="BP96"/>
  <c r="CA96"/>
  <c r="BQ96"/>
  <c r="BR96"/>
  <c r="BT96"/>
  <c r="BU96"/>
  <c r="BV96"/>
  <c r="CB96"/>
  <c r="CC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Z97"/>
  <c r="BA97"/>
  <c r="BB97"/>
  <c r="BD97"/>
  <c r="BF97"/>
  <c r="BH97"/>
  <c r="BX97"/>
  <c r="BI97"/>
  <c r="BY97"/>
  <c r="BJ97"/>
  <c r="BZ97"/>
  <c r="BK97"/>
  <c r="BL97"/>
  <c r="BN97"/>
  <c r="BO97"/>
  <c r="BP97"/>
  <c r="CA97"/>
  <c r="BQ97"/>
  <c r="BR97"/>
  <c r="BT97"/>
  <c r="BU97"/>
  <c r="BV97"/>
  <c r="CB97"/>
  <c r="CC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Z98"/>
  <c r="BA98"/>
  <c r="BB98"/>
  <c r="BD98"/>
  <c r="BF98"/>
  <c r="BH98"/>
  <c r="BX98"/>
  <c r="BI98"/>
  <c r="BY98"/>
  <c r="BJ98"/>
  <c r="BZ98"/>
  <c r="BK98"/>
  <c r="BL98"/>
  <c r="BN98"/>
  <c r="BO98"/>
  <c r="BP98"/>
  <c r="CA98"/>
  <c r="BQ98"/>
  <c r="BR98"/>
  <c r="BT98"/>
  <c r="BU98"/>
  <c r="BV98"/>
  <c r="CB98"/>
  <c r="CC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Z99"/>
  <c r="BA99"/>
  <c r="BB99"/>
  <c r="BD99"/>
  <c r="BF99"/>
  <c r="BH99"/>
  <c r="BX99"/>
  <c r="BI99"/>
  <c r="BY99"/>
  <c r="BJ99"/>
  <c r="BZ99"/>
  <c r="BK99"/>
  <c r="BL99"/>
  <c r="BN99"/>
  <c r="BO99"/>
  <c r="BP99"/>
  <c r="CA99"/>
  <c r="BQ99"/>
  <c r="BR99"/>
  <c r="BT99"/>
  <c r="BU99"/>
  <c r="BV99"/>
  <c r="CB99"/>
  <c r="CC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Z100"/>
  <c r="BA100"/>
  <c r="BB100"/>
  <c r="BD100"/>
  <c r="BF100"/>
  <c r="BH100"/>
  <c r="BX100"/>
  <c r="BI100"/>
  <c r="BY100"/>
  <c r="BJ100"/>
  <c r="BZ100"/>
  <c r="BK100"/>
  <c r="BL100"/>
  <c r="BN100"/>
  <c r="BO100"/>
  <c r="BP100"/>
  <c r="CA100"/>
  <c r="BQ100"/>
  <c r="BR100"/>
  <c r="BT100"/>
  <c r="BU100"/>
  <c r="BV100"/>
  <c r="CB100"/>
  <c r="CC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Z101"/>
  <c r="CC101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Z102"/>
  <c r="CC102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Z103"/>
  <c r="CC103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Z104"/>
  <c r="CC104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Z105"/>
  <c r="CC105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Z106"/>
  <c r="CC106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Z107"/>
  <c r="BA107"/>
  <c r="BB107"/>
  <c r="BD107"/>
  <c r="BF107"/>
  <c r="BH107"/>
  <c r="BX107"/>
  <c r="BI107"/>
  <c r="BY107"/>
  <c r="BJ107"/>
  <c r="BZ107"/>
  <c r="BK107"/>
  <c r="BL107"/>
  <c r="BN107"/>
  <c r="BO107"/>
  <c r="BP107"/>
  <c r="CA107"/>
  <c r="BQ107"/>
  <c r="BR107"/>
  <c r="BT107"/>
  <c r="BU107"/>
  <c r="BV107"/>
  <c r="CB107"/>
  <c r="CC107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Z108"/>
  <c r="BA108"/>
  <c r="BB108"/>
  <c r="BD108"/>
  <c r="BF108"/>
  <c r="BH108"/>
  <c r="BX108"/>
  <c r="BI108"/>
  <c r="BY108"/>
  <c r="BJ108"/>
  <c r="BZ108"/>
  <c r="BK108"/>
  <c r="BL108"/>
  <c r="BN108"/>
  <c r="BO108"/>
  <c r="BP108"/>
  <c r="CA108"/>
  <c r="BQ108"/>
  <c r="BR108"/>
  <c r="BT108"/>
  <c r="BU108"/>
  <c r="BV108"/>
  <c r="CB108"/>
  <c r="CC108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Z109"/>
  <c r="BA109"/>
  <c r="BB109"/>
  <c r="BD109"/>
  <c r="BF109"/>
  <c r="BH109"/>
  <c r="BX109"/>
  <c r="BI109"/>
  <c r="BY109"/>
  <c r="BJ109"/>
  <c r="BZ109"/>
  <c r="BK109"/>
  <c r="BL109"/>
  <c r="BN109"/>
  <c r="BO109"/>
  <c r="BP109"/>
  <c r="CA109"/>
  <c r="BQ109"/>
  <c r="BR109"/>
  <c r="BT109"/>
  <c r="BU109"/>
  <c r="BV109"/>
  <c r="CB109"/>
  <c r="CC109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Z110"/>
  <c r="BA110"/>
  <c r="BB110"/>
  <c r="BD110"/>
  <c r="BF110"/>
  <c r="BH110"/>
  <c r="BX110"/>
  <c r="BI110"/>
  <c r="BY110"/>
  <c r="BJ110"/>
  <c r="BZ110"/>
  <c r="BK110"/>
  <c r="BL110"/>
  <c r="BN110"/>
  <c r="BO110"/>
  <c r="BP110"/>
  <c r="CA110"/>
  <c r="BQ110"/>
  <c r="BR110"/>
  <c r="BT110"/>
  <c r="BU110"/>
  <c r="BV110"/>
  <c r="CB110"/>
  <c r="CC110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Z111"/>
  <c r="BA111"/>
  <c r="BB111"/>
  <c r="BD111"/>
  <c r="BF111"/>
  <c r="BH111"/>
  <c r="BX111"/>
  <c r="BI111"/>
  <c r="BY111"/>
  <c r="BJ111"/>
  <c r="BZ111"/>
  <c r="BK111"/>
  <c r="BL111"/>
  <c r="BN111"/>
  <c r="BO111"/>
  <c r="BP111"/>
  <c r="CA111"/>
  <c r="BQ111"/>
  <c r="BR111"/>
  <c r="BT111"/>
  <c r="BU111"/>
  <c r="BV111"/>
  <c r="CB111"/>
  <c r="CC111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Z112"/>
  <c r="BA112"/>
  <c r="BB112"/>
  <c r="BD112"/>
  <c r="BF112"/>
  <c r="BH112"/>
  <c r="BX112"/>
  <c r="BI112"/>
  <c r="BY112"/>
  <c r="BJ112"/>
  <c r="BZ112"/>
  <c r="BK112"/>
  <c r="BL112"/>
  <c r="BN112"/>
  <c r="BO112"/>
  <c r="BP112"/>
  <c r="CA112"/>
  <c r="BQ112"/>
  <c r="BR112"/>
  <c r="BT112"/>
  <c r="BU112"/>
  <c r="BV112"/>
  <c r="CB112"/>
  <c r="CC112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Z113"/>
  <c r="BA113"/>
  <c r="BB113"/>
  <c r="BD113"/>
  <c r="BF113"/>
  <c r="BH113"/>
  <c r="BX113"/>
  <c r="BI113"/>
  <c r="BY113"/>
  <c r="BJ113"/>
  <c r="BZ113"/>
  <c r="BK113"/>
  <c r="BL113"/>
  <c r="BN113"/>
  <c r="BO113"/>
  <c r="BP113"/>
  <c r="CA113"/>
  <c r="BQ113"/>
  <c r="BR113"/>
  <c r="BT113"/>
  <c r="BU113"/>
  <c r="BV113"/>
  <c r="CB113"/>
  <c r="CC113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Z114"/>
  <c r="BA114"/>
  <c r="BB114"/>
  <c r="BD114"/>
  <c r="BF114"/>
  <c r="BH114"/>
  <c r="BX114"/>
  <c r="BI114"/>
  <c r="BY114"/>
  <c r="BJ114"/>
  <c r="BZ114"/>
  <c r="BK114"/>
  <c r="BL114"/>
  <c r="BN114"/>
  <c r="BO114"/>
  <c r="BP114"/>
  <c r="CA114"/>
  <c r="BQ114"/>
  <c r="BR114"/>
  <c r="BT114"/>
  <c r="BU114"/>
  <c r="BV114"/>
  <c r="CB114"/>
  <c r="CC114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Z115"/>
  <c r="BA115"/>
  <c r="BB115"/>
  <c r="BD115"/>
  <c r="BF115"/>
  <c r="BH115"/>
  <c r="BX115"/>
  <c r="BI115"/>
  <c r="BY115"/>
  <c r="BJ115"/>
  <c r="BZ115"/>
  <c r="BK115"/>
  <c r="BL115"/>
  <c r="BN115"/>
  <c r="BO115"/>
  <c r="BP115"/>
  <c r="CA115"/>
  <c r="BQ115"/>
  <c r="BR115"/>
  <c r="BT115"/>
  <c r="BU115"/>
  <c r="BV115"/>
  <c r="CB115"/>
  <c r="CC115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Z116"/>
  <c r="BA116"/>
  <c r="BB116"/>
  <c r="BD116"/>
  <c r="BF116"/>
  <c r="BH116"/>
  <c r="BX116"/>
  <c r="BI116"/>
  <c r="BY116"/>
  <c r="BJ116"/>
  <c r="BZ116"/>
  <c r="BK116"/>
  <c r="BL116"/>
  <c r="BN116"/>
  <c r="BO116"/>
  <c r="BP116"/>
  <c r="CA116"/>
  <c r="BQ116"/>
  <c r="BR116"/>
  <c r="BT116"/>
  <c r="BU116"/>
  <c r="BV116"/>
  <c r="CB116"/>
  <c r="CC116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Z117"/>
  <c r="BA117"/>
  <c r="BB117"/>
  <c r="BD117"/>
  <c r="BF117"/>
  <c r="BH117"/>
  <c r="BX117"/>
  <c r="BI117"/>
  <c r="BY117"/>
  <c r="BJ117"/>
  <c r="BZ117"/>
  <c r="BK117"/>
  <c r="BL117"/>
  <c r="BN117"/>
  <c r="BO117"/>
  <c r="BP117"/>
  <c r="CA117"/>
  <c r="BQ117"/>
  <c r="BR117"/>
  <c r="BT117"/>
  <c r="BU117"/>
  <c r="BV117"/>
  <c r="CB117"/>
  <c r="CC117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Z118"/>
  <c r="CC118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Z119"/>
  <c r="CC119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Z120"/>
  <c r="CC120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Z121"/>
  <c r="BA121"/>
  <c r="BB121"/>
  <c r="BD121"/>
  <c r="BF121"/>
  <c r="BH121"/>
  <c r="BX121"/>
  <c r="BI121"/>
  <c r="BY121"/>
  <c r="BJ121"/>
  <c r="BZ121"/>
  <c r="BK121"/>
  <c r="BL121"/>
  <c r="BN121"/>
  <c r="BO121"/>
  <c r="BP121"/>
  <c r="CA121"/>
  <c r="BQ121"/>
  <c r="BR121"/>
  <c r="BT121"/>
  <c r="BU121"/>
  <c r="BV121"/>
  <c r="CB121"/>
  <c r="CC121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Z122"/>
  <c r="BA122"/>
  <c r="BB122"/>
  <c r="BD122"/>
  <c r="BF122"/>
  <c r="BH122"/>
  <c r="BX122"/>
  <c r="BI122"/>
  <c r="BY122"/>
  <c r="BJ122"/>
  <c r="BZ122"/>
  <c r="BK122"/>
  <c r="BL122"/>
  <c r="BN122"/>
  <c r="BO122"/>
  <c r="BP122"/>
  <c r="CA122"/>
  <c r="BQ122"/>
  <c r="BR122"/>
  <c r="BT122"/>
  <c r="BU122"/>
  <c r="BV122"/>
  <c r="CB122"/>
  <c r="CC122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Z123"/>
  <c r="BA123"/>
  <c r="BB123"/>
  <c r="BD123"/>
  <c r="BF123"/>
  <c r="BH123"/>
  <c r="BX123"/>
  <c r="BI123"/>
  <c r="BY123"/>
  <c r="BJ123"/>
  <c r="BZ123"/>
  <c r="BK123"/>
  <c r="BL123"/>
  <c r="BN123"/>
  <c r="BO123"/>
  <c r="BP123"/>
  <c r="CA123"/>
  <c r="BQ123"/>
  <c r="BR123"/>
  <c r="BT123"/>
  <c r="BU123"/>
  <c r="BV123"/>
  <c r="CB123"/>
  <c r="CC123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Z124"/>
  <c r="BA124"/>
  <c r="BB124"/>
  <c r="BD124"/>
  <c r="BF124"/>
  <c r="BH124"/>
  <c r="BX124"/>
  <c r="BI124"/>
  <c r="BY124"/>
  <c r="BJ124"/>
  <c r="BZ124"/>
  <c r="BK124"/>
  <c r="BL124"/>
  <c r="BN124"/>
  <c r="BO124"/>
  <c r="BP124"/>
  <c r="CA124"/>
  <c r="BQ124"/>
  <c r="BR124"/>
  <c r="BT124"/>
  <c r="BU124"/>
  <c r="BV124"/>
  <c r="CB124"/>
  <c r="CC124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Z125"/>
  <c r="BA125"/>
  <c r="BB125"/>
  <c r="BD125"/>
  <c r="BF125"/>
  <c r="BH125"/>
  <c r="BX125"/>
  <c r="BI125"/>
  <c r="BY125"/>
  <c r="BJ125"/>
  <c r="BZ125"/>
  <c r="BK125"/>
  <c r="BL125"/>
  <c r="BN125"/>
  <c r="BO125"/>
  <c r="BP125"/>
  <c r="CA125"/>
  <c r="BQ125"/>
  <c r="BR125"/>
  <c r="BT125"/>
  <c r="BU125"/>
  <c r="BV125"/>
  <c r="CB125"/>
  <c r="CC125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Z126"/>
  <c r="BA126"/>
  <c r="BB126"/>
  <c r="BD126"/>
  <c r="BF126"/>
  <c r="BH126"/>
  <c r="BX126"/>
  <c r="BI126"/>
  <c r="BY126"/>
  <c r="BJ126"/>
  <c r="BZ126"/>
  <c r="BK126"/>
  <c r="BL126"/>
  <c r="BN126"/>
  <c r="BO126"/>
  <c r="BP126"/>
  <c r="CA126"/>
  <c r="BQ126"/>
  <c r="BR126"/>
  <c r="BT126"/>
  <c r="BU126"/>
  <c r="BV126"/>
  <c r="CB126"/>
  <c r="CC126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Z127"/>
  <c r="BA127"/>
  <c r="BB127"/>
  <c r="BD127"/>
  <c r="BF127"/>
  <c r="BH127"/>
  <c r="BX127"/>
  <c r="BI127"/>
  <c r="BY127"/>
  <c r="BJ127"/>
  <c r="BZ127"/>
  <c r="BK127"/>
  <c r="BL127"/>
  <c r="BN127"/>
  <c r="BO127"/>
  <c r="BP127"/>
  <c r="CA127"/>
  <c r="BQ127"/>
  <c r="BR127"/>
  <c r="BT127"/>
  <c r="BU127"/>
  <c r="BV127"/>
  <c r="CB127"/>
  <c r="CC127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Z128"/>
  <c r="BA128"/>
  <c r="BB128"/>
  <c r="BD128"/>
  <c r="BF128"/>
  <c r="BH128"/>
  <c r="BX128"/>
  <c r="BI128"/>
  <c r="BY128"/>
  <c r="BJ128"/>
  <c r="BZ128"/>
  <c r="BK128"/>
  <c r="BL128"/>
  <c r="BN128"/>
  <c r="BO128"/>
  <c r="BP128"/>
  <c r="CA128"/>
  <c r="BQ128"/>
  <c r="BR128"/>
  <c r="BT128"/>
  <c r="BU128"/>
  <c r="BV128"/>
  <c r="CB128"/>
  <c r="CC128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Z129"/>
  <c r="BA129"/>
  <c r="BB129"/>
  <c r="BD129"/>
  <c r="BF129"/>
  <c r="BH129"/>
  <c r="BX129"/>
  <c r="BI129"/>
  <c r="BY129"/>
  <c r="BJ129"/>
  <c r="BZ129"/>
  <c r="BK129"/>
  <c r="BL129"/>
  <c r="BN129"/>
  <c r="BO129"/>
  <c r="BP129"/>
  <c r="CA129"/>
  <c r="BQ129"/>
  <c r="BR129"/>
  <c r="BT129"/>
  <c r="BU129"/>
  <c r="BV129"/>
  <c r="CB129"/>
  <c r="CC129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Z130"/>
  <c r="BA130"/>
  <c r="BB130"/>
  <c r="BD130"/>
  <c r="BF130"/>
  <c r="BH130"/>
  <c r="BX130"/>
  <c r="BI130"/>
  <c r="BY130"/>
  <c r="BJ130"/>
  <c r="BZ130"/>
  <c r="BK130"/>
  <c r="BL130"/>
  <c r="BN130"/>
  <c r="BO130"/>
  <c r="BP130"/>
  <c r="CA130"/>
  <c r="BQ130"/>
  <c r="BR130"/>
  <c r="BT130"/>
  <c r="BU130"/>
  <c r="BV130"/>
  <c r="CB130"/>
  <c r="CC130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Z131"/>
  <c r="BA131"/>
  <c r="BB131"/>
  <c r="BD131"/>
  <c r="BF131"/>
  <c r="BH131"/>
  <c r="BX131"/>
  <c r="BI131"/>
  <c r="BY131"/>
  <c r="BJ131"/>
  <c r="BZ131"/>
  <c r="BK131"/>
  <c r="BL131"/>
  <c r="BN131"/>
  <c r="BO131"/>
  <c r="BP131"/>
  <c r="CA131"/>
  <c r="BQ131"/>
  <c r="BR131"/>
  <c r="BT131"/>
  <c r="BU131"/>
  <c r="BV131"/>
  <c r="CB131"/>
  <c r="CC131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Z132"/>
  <c r="BA132"/>
  <c r="BB132"/>
  <c r="BD132"/>
  <c r="BF132"/>
  <c r="BH132"/>
  <c r="BX132"/>
  <c r="BI132"/>
  <c r="BY132"/>
  <c r="BJ132"/>
  <c r="BZ132"/>
  <c r="BK132"/>
  <c r="BL132"/>
  <c r="BN132"/>
  <c r="BO132"/>
  <c r="BP132"/>
  <c r="CA132"/>
  <c r="BQ132"/>
  <c r="BR132"/>
  <c r="BT132"/>
  <c r="BU132"/>
  <c r="BV132"/>
  <c r="CB132"/>
  <c r="CC132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Z133"/>
  <c r="BA133"/>
  <c r="BB133"/>
  <c r="BD133"/>
  <c r="BF133"/>
  <c r="BH133"/>
  <c r="BX133"/>
  <c r="BI133"/>
  <c r="BY133"/>
  <c r="BJ133"/>
  <c r="BZ133"/>
  <c r="BK133"/>
  <c r="BL133"/>
  <c r="BN133"/>
  <c r="BO133"/>
  <c r="BP133"/>
  <c r="CA133"/>
  <c r="BQ133"/>
  <c r="BR133"/>
  <c r="BT133"/>
  <c r="BU133"/>
  <c r="BV133"/>
  <c r="CB133"/>
  <c r="CC133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Z134"/>
  <c r="BA134"/>
  <c r="BB134"/>
  <c r="BD134"/>
  <c r="BF134"/>
  <c r="BH134"/>
  <c r="BX134"/>
  <c r="BI134"/>
  <c r="BY134"/>
  <c r="BJ134"/>
  <c r="BZ134"/>
  <c r="BK134"/>
  <c r="BL134"/>
  <c r="BN134"/>
  <c r="BO134"/>
  <c r="BP134"/>
  <c r="CA134"/>
  <c r="BQ134"/>
  <c r="BR134"/>
  <c r="BT134"/>
  <c r="BU134"/>
  <c r="BV134"/>
  <c r="CB134"/>
  <c r="CC134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Z135"/>
  <c r="BA135"/>
  <c r="BB135"/>
  <c r="BD135"/>
  <c r="BF135"/>
  <c r="BH135"/>
  <c r="BX135"/>
  <c r="BI135"/>
  <c r="BY135"/>
  <c r="BJ135"/>
  <c r="BZ135"/>
  <c r="BK135"/>
  <c r="BL135"/>
  <c r="BN135"/>
  <c r="BO135"/>
  <c r="BP135"/>
  <c r="CA135"/>
  <c r="BQ135"/>
  <c r="BR135"/>
  <c r="BT135"/>
  <c r="BU135"/>
  <c r="BV135"/>
  <c r="CB135"/>
  <c r="CC135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Z136"/>
  <c r="BA136"/>
  <c r="BB136"/>
  <c r="BD136"/>
  <c r="BF136"/>
  <c r="BH136"/>
  <c r="BX136"/>
  <c r="BI136"/>
  <c r="BY136"/>
  <c r="BJ136"/>
  <c r="BZ136"/>
  <c r="BK136"/>
  <c r="BL136"/>
  <c r="BN136"/>
  <c r="BO136"/>
  <c r="BP136"/>
  <c r="CA136"/>
  <c r="BQ136"/>
  <c r="BR136"/>
  <c r="BT136"/>
  <c r="BU136"/>
  <c r="BV136"/>
  <c r="CB136"/>
  <c r="CC136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Z137"/>
  <c r="CC137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Z138"/>
  <c r="CC138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Z139"/>
  <c r="BA139"/>
  <c r="BB139"/>
  <c r="BD139"/>
  <c r="BF139"/>
  <c r="BH139"/>
  <c r="BX139"/>
  <c r="BI139"/>
  <c r="BY139"/>
  <c r="BJ139"/>
  <c r="BZ139"/>
  <c r="BK139"/>
  <c r="BL139"/>
  <c r="BN139"/>
  <c r="BO139"/>
  <c r="BP139"/>
  <c r="CA139"/>
  <c r="BQ139"/>
  <c r="BR139"/>
  <c r="BT139"/>
  <c r="BU139"/>
  <c r="BV139"/>
  <c r="CB139"/>
  <c r="CC139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Z140"/>
  <c r="BA140"/>
  <c r="BB140"/>
  <c r="BD140"/>
  <c r="BF140"/>
  <c r="BH140"/>
  <c r="BX140"/>
  <c r="BI140"/>
  <c r="BY140"/>
  <c r="BJ140"/>
  <c r="BZ140"/>
  <c r="BK140"/>
  <c r="BL140"/>
  <c r="BN140"/>
  <c r="BO140"/>
  <c r="BP140"/>
  <c r="CA140"/>
  <c r="BQ140"/>
  <c r="BR140"/>
  <c r="BT140"/>
  <c r="BU140"/>
  <c r="BV140"/>
  <c r="CB140"/>
  <c r="CC140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Z141"/>
  <c r="BA141"/>
  <c r="BB141"/>
  <c r="BD141"/>
  <c r="BF141"/>
  <c r="BH141"/>
  <c r="BX141"/>
  <c r="BI141"/>
  <c r="BY141"/>
  <c r="BJ141"/>
  <c r="BZ141"/>
  <c r="BK141"/>
  <c r="BL141"/>
  <c r="BN141"/>
  <c r="BO141"/>
  <c r="BP141"/>
  <c r="CA141"/>
  <c r="BQ141"/>
  <c r="BR141"/>
  <c r="BT141"/>
  <c r="BU141"/>
  <c r="BV141"/>
  <c r="CB141"/>
  <c r="CC141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Z142"/>
  <c r="BA142"/>
  <c r="BB142"/>
  <c r="BD142"/>
  <c r="BF142"/>
  <c r="BH142"/>
  <c r="BX142"/>
  <c r="BI142"/>
  <c r="BY142"/>
  <c r="BJ142"/>
  <c r="BZ142"/>
  <c r="BK142"/>
  <c r="BL142"/>
  <c r="BN142"/>
  <c r="BO142"/>
  <c r="BP142"/>
  <c r="CA142"/>
  <c r="BQ142"/>
  <c r="BR142"/>
  <c r="BT142"/>
  <c r="BU142"/>
  <c r="BV142"/>
  <c r="CB142"/>
  <c r="CC142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Z143"/>
  <c r="BA143"/>
  <c r="BB143"/>
  <c r="BD143"/>
  <c r="BF143"/>
  <c r="BH143"/>
  <c r="BX143"/>
  <c r="BI143"/>
  <c r="BY143"/>
  <c r="BJ143"/>
  <c r="BZ143"/>
  <c r="BK143"/>
  <c r="BL143"/>
  <c r="BN143"/>
  <c r="BO143"/>
  <c r="BP143"/>
  <c r="CA143"/>
  <c r="BQ143"/>
  <c r="BR143"/>
  <c r="BT143"/>
  <c r="BU143"/>
  <c r="BV143"/>
  <c r="CB143"/>
  <c r="CC143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Z144"/>
  <c r="BA144"/>
  <c r="BB144"/>
  <c r="BD144"/>
  <c r="BF144"/>
  <c r="BH144"/>
  <c r="BX144"/>
  <c r="BI144"/>
  <c r="BY144"/>
  <c r="BJ144"/>
  <c r="BZ144"/>
  <c r="BK144"/>
  <c r="BL144"/>
  <c r="BN144"/>
  <c r="BO144"/>
  <c r="BP144"/>
  <c r="CA144"/>
  <c r="BQ144"/>
  <c r="BR144"/>
  <c r="BT144"/>
  <c r="BU144"/>
  <c r="BV144"/>
  <c r="CB144"/>
  <c r="CC144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Z145"/>
  <c r="BA145"/>
  <c r="BB145"/>
  <c r="BD145"/>
  <c r="BF145"/>
  <c r="BH145"/>
  <c r="BX145"/>
  <c r="BI145"/>
  <c r="BY145"/>
  <c r="BJ145"/>
  <c r="BZ145"/>
  <c r="BK145"/>
  <c r="BL145"/>
  <c r="BN145"/>
  <c r="BO145"/>
  <c r="BP145"/>
  <c r="CA145"/>
  <c r="BQ145"/>
  <c r="BR145"/>
  <c r="BT145"/>
  <c r="BU145"/>
  <c r="BV145"/>
  <c r="CB145"/>
  <c r="CC145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Z146"/>
  <c r="BA146"/>
  <c r="BB146"/>
  <c r="BD146"/>
  <c r="BF146"/>
  <c r="BH146"/>
  <c r="BX146"/>
  <c r="BI146"/>
  <c r="BY146"/>
  <c r="BJ146"/>
  <c r="BZ146"/>
  <c r="BK146"/>
  <c r="BL146"/>
  <c r="BN146"/>
  <c r="BO146"/>
  <c r="BP146"/>
  <c r="CA146"/>
  <c r="BQ146"/>
  <c r="BR146"/>
  <c r="BT146"/>
  <c r="BU146"/>
  <c r="BV146"/>
  <c r="CB146"/>
  <c r="CC146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Z147"/>
  <c r="BA147"/>
  <c r="BB147"/>
  <c r="BD147"/>
  <c r="BF147"/>
  <c r="BH147"/>
  <c r="BX147"/>
  <c r="BI147"/>
  <c r="BY147"/>
  <c r="BJ147"/>
  <c r="BZ147"/>
  <c r="BK147"/>
  <c r="BL147"/>
  <c r="BN147"/>
  <c r="BO147"/>
  <c r="BP147"/>
  <c r="CA147"/>
  <c r="BQ147"/>
  <c r="BR147"/>
  <c r="BT147"/>
  <c r="BU147"/>
  <c r="BV147"/>
  <c r="CB147"/>
  <c r="CC147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Z148"/>
  <c r="BA148"/>
  <c r="BB148"/>
  <c r="BD148"/>
  <c r="BF148"/>
  <c r="BH148"/>
  <c r="BX148"/>
  <c r="BI148"/>
  <c r="BY148"/>
  <c r="BJ148"/>
  <c r="BZ148"/>
  <c r="BK148"/>
  <c r="BL148"/>
  <c r="BN148"/>
  <c r="BO148"/>
  <c r="BP148"/>
  <c r="CA148"/>
  <c r="BQ148"/>
  <c r="BR148"/>
  <c r="BT148"/>
  <c r="BU148"/>
  <c r="BV148"/>
  <c r="CB148"/>
  <c r="CC148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Z149"/>
  <c r="BA149"/>
  <c r="BB149"/>
  <c r="BD149"/>
  <c r="BF149"/>
  <c r="BH149"/>
  <c r="BX149"/>
  <c r="BI149"/>
  <c r="BY149"/>
  <c r="BJ149"/>
  <c r="BZ149"/>
  <c r="BK149"/>
  <c r="BL149"/>
  <c r="BN149"/>
  <c r="BO149"/>
  <c r="BP149"/>
  <c r="CA149"/>
  <c r="BQ149"/>
  <c r="BR149"/>
  <c r="BT149"/>
  <c r="BU149"/>
  <c r="BV149"/>
  <c r="CB149"/>
  <c r="CC149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Z150"/>
  <c r="BA150"/>
  <c r="BB150"/>
  <c r="BD150"/>
  <c r="BF150"/>
  <c r="BH150"/>
  <c r="BX150"/>
  <c r="BI150"/>
  <c r="BY150"/>
  <c r="BJ150"/>
  <c r="BZ150"/>
  <c r="BK150"/>
  <c r="BL150"/>
  <c r="BN150"/>
  <c r="BO150"/>
  <c r="BP150"/>
  <c r="CA150"/>
  <c r="BQ150"/>
  <c r="BR150"/>
  <c r="BT150"/>
  <c r="BU150"/>
  <c r="BV150"/>
  <c r="CB150"/>
  <c r="CC150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Z151"/>
  <c r="BA151"/>
  <c r="BB151"/>
  <c r="BD151"/>
  <c r="BF151"/>
  <c r="BH151"/>
  <c r="BX151"/>
  <c r="BI151"/>
  <c r="BY151"/>
  <c r="BJ151"/>
  <c r="BZ151"/>
  <c r="BK151"/>
  <c r="BL151"/>
  <c r="BN151"/>
  <c r="BO151"/>
  <c r="BP151"/>
  <c r="CA151"/>
  <c r="BQ151"/>
  <c r="BR151"/>
  <c r="BT151"/>
  <c r="BU151"/>
  <c r="BV151"/>
  <c r="CB151"/>
  <c r="CC151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Z152"/>
  <c r="BA152"/>
  <c r="BB152"/>
  <c r="BD152"/>
  <c r="BF152"/>
  <c r="BH152"/>
  <c r="BX152"/>
  <c r="BI152"/>
  <c r="BY152"/>
  <c r="BJ152"/>
  <c r="BZ152"/>
  <c r="BK152"/>
  <c r="BL152"/>
  <c r="BN152"/>
  <c r="BO152"/>
  <c r="BP152"/>
  <c r="CA152"/>
  <c r="BQ152"/>
  <c r="BR152"/>
  <c r="BT152"/>
  <c r="BU152"/>
  <c r="BV152"/>
  <c r="CB152"/>
  <c r="CC152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Z153"/>
  <c r="BA153"/>
  <c r="BB153"/>
  <c r="BD153"/>
  <c r="BF153"/>
  <c r="BH153"/>
  <c r="BX153"/>
  <c r="BI153"/>
  <c r="BY153"/>
  <c r="BJ153"/>
  <c r="BZ153"/>
  <c r="BK153"/>
  <c r="BL153"/>
  <c r="BN153"/>
  <c r="BO153"/>
  <c r="BP153"/>
  <c r="CA153"/>
  <c r="BQ153"/>
  <c r="BR153"/>
  <c r="BT153"/>
  <c r="BU153"/>
  <c r="BV153"/>
  <c r="CB153"/>
  <c r="CC153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Z154"/>
  <c r="BA154"/>
  <c r="BB154"/>
  <c r="BD154"/>
  <c r="BF154"/>
  <c r="BH154"/>
  <c r="BX154"/>
  <c r="BI154"/>
  <c r="BY154"/>
  <c r="BJ154"/>
  <c r="BZ154"/>
  <c r="BK154"/>
  <c r="BL154"/>
  <c r="BN154"/>
  <c r="BO154"/>
  <c r="BP154"/>
  <c r="CA154"/>
  <c r="BQ154"/>
  <c r="BR154"/>
  <c r="BT154"/>
  <c r="BU154"/>
  <c r="BV154"/>
  <c r="CB154"/>
  <c r="CC154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Z155"/>
  <c r="BA155"/>
  <c r="BB155"/>
  <c r="BD155"/>
  <c r="BF155"/>
  <c r="BH155"/>
  <c r="BX155"/>
  <c r="BI155"/>
  <c r="BY155"/>
  <c r="BJ155"/>
  <c r="BZ155"/>
  <c r="BK155"/>
  <c r="BL155"/>
  <c r="BN155"/>
  <c r="BO155"/>
  <c r="BP155"/>
  <c r="CA155"/>
  <c r="BQ155"/>
  <c r="BR155"/>
  <c r="BT155"/>
  <c r="BU155"/>
  <c r="BV155"/>
  <c r="CB155"/>
  <c r="CC155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Z156"/>
  <c r="BA156"/>
  <c r="BB156"/>
  <c r="BD156"/>
  <c r="BF156"/>
  <c r="BH156"/>
  <c r="BX156"/>
  <c r="BI156"/>
  <c r="BY156"/>
  <c r="BJ156"/>
  <c r="BZ156"/>
  <c r="BK156"/>
  <c r="BL156"/>
  <c r="BN156"/>
  <c r="BO156"/>
  <c r="BP156"/>
  <c r="CA156"/>
  <c r="BQ156"/>
  <c r="BR156"/>
  <c r="BT156"/>
  <c r="BU156"/>
  <c r="BV156"/>
  <c r="CB156"/>
  <c r="CC156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Z157"/>
  <c r="BA157"/>
  <c r="BB157"/>
  <c r="BD157"/>
  <c r="BF157"/>
  <c r="BH157"/>
  <c r="BX157"/>
  <c r="BI157"/>
  <c r="BY157"/>
  <c r="BJ157"/>
  <c r="BZ157"/>
  <c r="BK157"/>
  <c r="BL157"/>
  <c r="BN157"/>
  <c r="BO157"/>
  <c r="BP157"/>
  <c r="CA157"/>
  <c r="BQ157"/>
  <c r="BR157"/>
  <c r="BT157"/>
  <c r="BU157"/>
  <c r="BV157"/>
  <c r="CB157"/>
  <c r="CC157"/>
  <c r="E158"/>
  <c r="F158"/>
  <c r="G158"/>
  <c r="H158"/>
  <c r="I158"/>
  <c r="J158"/>
  <c r="K158"/>
  <c r="L158"/>
  <c r="M158"/>
  <c r="N158"/>
  <c r="O158"/>
  <c r="P158"/>
  <c r="Q158"/>
  <c r="R158"/>
  <c r="S158"/>
  <c r="U158"/>
  <c r="V158"/>
  <c r="W158"/>
  <c r="X158"/>
  <c r="Y158"/>
  <c r="Z158"/>
  <c r="AA158"/>
  <c r="AB158"/>
  <c r="AC158"/>
  <c r="AD158"/>
  <c r="AE158"/>
  <c r="AF158"/>
  <c r="AG158"/>
  <c r="AH158"/>
  <c r="AI158"/>
  <c r="AZ158"/>
  <c r="CC158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Z166"/>
  <c r="BA166"/>
  <c r="BB166"/>
  <c r="BD166"/>
  <c r="BF166"/>
  <c r="BH166"/>
  <c r="BX166"/>
  <c r="BI166"/>
  <c r="BY166"/>
  <c r="BJ166"/>
  <c r="BZ166"/>
  <c r="BK166"/>
  <c r="BL166"/>
  <c r="BN166"/>
  <c r="BO166"/>
  <c r="BP166"/>
  <c r="CA166"/>
  <c r="BQ166"/>
  <c r="BR166"/>
  <c r="BT166"/>
  <c r="BU166"/>
  <c r="BV166"/>
  <c r="CB166"/>
  <c r="CC166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Z168"/>
  <c r="BA168"/>
  <c r="BB168"/>
  <c r="BD168"/>
  <c r="BF168"/>
  <c r="BH168"/>
  <c r="BX168"/>
  <c r="BI168"/>
  <c r="BY168"/>
  <c r="BJ168"/>
  <c r="BZ168"/>
  <c r="BK168"/>
  <c r="BL168"/>
  <c r="BN168"/>
  <c r="BO168"/>
  <c r="BP168"/>
  <c r="CA168"/>
  <c r="BQ168"/>
  <c r="BR168"/>
  <c r="BT168"/>
  <c r="BU168"/>
  <c r="BV168"/>
  <c r="CB168"/>
  <c r="CC168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Z170"/>
  <c r="BA170"/>
  <c r="BB170"/>
  <c r="BD170"/>
  <c r="BF170"/>
  <c r="BH170"/>
  <c r="BX170"/>
  <c r="BI170"/>
  <c r="BY170"/>
  <c r="BJ170"/>
  <c r="BZ170"/>
  <c r="BK170"/>
  <c r="BL170"/>
  <c r="BN170"/>
  <c r="BO170"/>
  <c r="BP170"/>
  <c r="CA170"/>
  <c r="BQ170"/>
  <c r="BR170"/>
  <c r="BT170"/>
  <c r="BU170"/>
  <c r="BV170"/>
  <c r="CB170"/>
  <c r="CC170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Z171"/>
  <c r="BA171"/>
  <c r="BB171"/>
  <c r="BD171"/>
  <c r="BF171"/>
  <c r="BH171"/>
  <c r="BX171"/>
  <c r="BI171"/>
  <c r="BY171"/>
  <c r="BJ171"/>
  <c r="BZ171"/>
  <c r="BK171"/>
  <c r="BL171"/>
  <c r="BN171"/>
  <c r="BO171"/>
  <c r="BP171"/>
  <c r="CA171"/>
  <c r="BQ171"/>
  <c r="BR171"/>
  <c r="BT171"/>
  <c r="BU171"/>
  <c r="BV171"/>
  <c r="CB171"/>
  <c r="CC171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Z176"/>
  <c r="BA176"/>
  <c r="BB176"/>
  <c r="BD176"/>
  <c r="BF176"/>
  <c r="BH176"/>
  <c r="BX176"/>
  <c r="BI176"/>
  <c r="BY176"/>
  <c r="BJ176"/>
  <c r="BZ176"/>
  <c r="BK176"/>
  <c r="BL176"/>
  <c r="BN176"/>
  <c r="BO176"/>
  <c r="BP176"/>
  <c r="CA176"/>
  <c r="BQ176"/>
  <c r="BR176"/>
  <c r="BT176"/>
  <c r="BU176"/>
  <c r="BV176"/>
  <c r="CB176"/>
  <c r="CC176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Z177"/>
  <c r="BA177"/>
  <c r="BB177"/>
  <c r="BD177"/>
  <c r="BF177"/>
  <c r="BH177"/>
  <c r="BX177"/>
  <c r="BI177"/>
  <c r="BY177"/>
  <c r="BJ177"/>
  <c r="BZ177"/>
  <c r="BK177"/>
  <c r="BL177"/>
  <c r="BN177"/>
  <c r="BO177"/>
  <c r="BP177"/>
  <c r="CA177"/>
  <c r="BQ177"/>
  <c r="BR177"/>
  <c r="BT177"/>
  <c r="BU177"/>
  <c r="BV177"/>
  <c r="CB177"/>
  <c r="CC177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Z178"/>
  <c r="BA178"/>
  <c r="BB178"/>
  <c r="BD178"/>
  <c r="BF178"/>
  <c r="BH178"/>
  <c r="BX178"/>
  <c r="BI178"/>
  <c r="BY178"/>
  <c r="BJ178"/>
  <c r="BZ178"/>
  <c r="BK178"/>
  <c r="BL178"/>
  <c r="BN178"/>
  <c r="BO178"/>
  <c r="BP178"/>
  <c r="CA178"/>
  <c r="BQ178"/>
  <c r="BR178"/>
  <c r="BT178"/>
  <c r="BU178"/>
  <c r="BV178"/>
  <c r="CB178"/>
  <c r="CC178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Z179"/>
  <c r="CC179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Z180"/>
  <c r="BA180"/>
  <c r="BB180"/>
  <c r="BD180"/>
  <c r="BF180"/>
  <c r="BH180"/>
  <c r="BX180"/>
  <c r="BI180"/>
  <c r="BY180"/>
  <c r="BJ180"/>
  <c r="BZ180"/>
  <c r="BK180"/>
  <c r="BL180"/>
  <c r="BN180"/>
  <c r="BO180"/>
  <c r="BP180"/>
  <c r="CA180"/>
  <c r="BQ180"/>
  <c r="BR180"/>
  <c r="BT180"/>
  <c r="BU180"/>
  <c r="BV180"/>
  <c r="CB180"/>
  <c r="CC180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Z181"/>
  <c r="BA181"/>
  <c r="BB181"/>
  <c r="BD181"/>
  <c r="BF181"/>
  <c r="BH181"/>
  <c r="BX181"/>
  <c r="BI181"/>
  <c r="BY181"/>
  <c r="BJ181"/>
  <c r="BZ181"/>
  <c r="BK181"/>
  <c r="BL181"/>
  <c r="BN181"/>
  <c r="BO181"/>
  <c r="BP181"/>
  <c r="CA181"/>
  <c r="BQ181"/>
  <c r="BR181"/>
  <c r="BT181"/>
  <c r="BU181"/>
  <c r="BV181"/>
  <c r="CB181"/>
  <c r="CC181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Z182"/>
  <c r="BA182"/>
  <c r="BB182"/>
  <c r="BD182"/>
  <c r="BF182"/>
  <c r="BH182"/>
  <c r="BX182"/>
  <c r="BI182"/>
  <c r="BY182"/>
  <c r="BJ182"/>
  <c r="BZ182"/>
  <c r="BK182"/>
  <c r="BL182"/>
  <c r="BN182"/>
  <c r="BO182"/>
  <c r="BP182"/>
  <c r="CA182"/>
  <c r="BQ182"/>
  <c r="BR182"/>
  <c r="BT182"/>
  <c r="BU182"/>
  <c r="BV182"/>
  <c r="CB182"/>
  <c r="CC182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Z183"/>
  <c r="BA183"/>
  <c r="BB183"/>
  <c r="BD183"/>
  <c r="BF183"/>
  <c r="BH183"/>
  <c r="BX183"/>
  <c r="BI183"/>
  <c r="BY183"/>
  <c r="BJ183"/>
  <c r="BZ183"/>
  <c r="BK183"/>
  <c r="BL183"/>
  <c r="BN183"/>
  <c r="BO183"/>
  <c r="BP183"/>
  <c r="CA183"/>
  <c r="BQ183"/>
  <c r="BR183"/>
  <c r="BT183"/>
  <c r="BU183"/>
  <c r="BV183"/>
  <c r="CB183"/>
  <c r="CC183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Z184"/>
  <c r="CC184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Z185"/>
  <c r="BA185"/>
  <c r="BB185"/>
  <c r="BD185"/>
  <c r="BF185"/>
  <c r="BH185"/>
  <c r="BX185"/>
  <c r="BI185"/>
  <c r="BY185"/>
  <c r="BJ185"/>
  <c r="BZ185"/>
  <c r="BK185"/>
  <c r="BL185"/>
  <c r="BN185"/>
  <c r="BO185"/>
  <c r="BP185"/>
  <c r="CA185"/>
  <c r="BQ185"/>
  <c r="BR185"/>
  <c r="BT185"/>
  <c r="BU185"/>
  <c r="BV185"/>
  <c r="CB185"/>
  <c r="CC185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Z186"/>
  <c r="BA186"/>
  <c r="BB186"/>
  <c r="BD186"/>
  <c r="BF186"/>
  <c r="BH186"/>
  <c r="BX186"/>
  <c r="BI186"/>
  <c r="BY186"/>
  <c r="BJ186"/>
  <c r="BZ186"/>
  <c r="BK186"/>
  <c r="BL186"/>
  <c r="BN186"/>
  <c r="BO186"/>
  <c r="BP186"/>
  <c r="CA186"/>
  <c r="BQ186"/>
  <c r="BR186"/>
  <c r="BT186"/>
  <c r="BU186"/>
  <c r="BV186"/>
  <c r="CB186"/>
  <c r="CC186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Z187"/>
  <c r="BA187"/>
  <c r="BB187"/>
  <c r="BD187"/>
  <c r="BF187"/>
  <c r="BH187"/>
  <c r="BX187"/>
  <c r="BI187"/>
  <c r="BY187"/>
  <c r="BJ187"/>
  <c r="BZ187"/>
  <c r="BK187"/>
  <c r="BL187"/>
  <c r="BN187"/>
  <c r="BO187"/>
  <c r="BP187"/>
  <c r="CA187"/>
  <c r="BQ187"/>
  <c r="BR187"/>
  <c r="BT187"/>
  <c r="BU187"/>
  <c r="BV187"/>
  <c r="CB187"/>
  <c r="CC187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Z188"/>
  <c r="BA188"/>
  <c r="BB188"/>
  <c r="BD188"/>
  <c r="BF188"/>
  <c r="BH188"/>
  <c r="BX188"/>
  <c r="BI188"/>
  <c r="BY188"/>
  <c r="BJ188"/>
  <c r="BZ188"/>
  <c r="BK188"/>
  <c r="BL188"/>
  <c r="BN188"/>
  <c r="BO188"/>
  <c r="BP188"/>
  <c r="CA188"/>
  <c r="BQ188"/>
  <c r="BR188"/>
  <c r="BT188"/>
  <c r="BU188"/>
  <c r="BV188"/>
  <c r="CB188"/>
  <c r="CC188"/>
  <c r="AZ3" i="30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AZ3" i="24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CC27" i="23"/>
  <c r="AC8" i="33"/>
  <c r="AZ3" i="20"/>
  <c r="BD3"/>
  <c r="BF3"/>
  <c r="BH3"/>
  <c r="BX3"/>
  <c r="BI3"/>
  <c r="BY3"/>
  <c r="BJ3"/>
  <c r="BZ3"/>
  <c r="BK3"/>
  <c r="BL3"/>
  <c r="BN3"/>
  <c r="BO3"/>
  <c r="BP3"/>
  <c r="CA3"/>
  <c r="BQ3"/>
  <c r="BR3"/>
  <c r="BT3"/>
  <c r="BU3"/>
  <c r="BV3"/>
  <c r="CB3"/>
  <c r="CC3"/>
  <c r="V9" i="33"/>
  <c r="CC23" i="29"/>
  <c r="Z13" i="33"/>
  <c r="CC19" i="26"/>
  <c r="W11" i="33"/>
  <c r="CC26" i="25"/>
  <c r="Z10" i="33"/>
  <c r="CC26" i="23"/>
  <c r="AB8" i="33"/>
  <c r="CC24" i="22"/>
  <c r="X7" i="33"/>
  <c r="CC26" i="21"/>
  <c r="X6" i="33"/>
  <c r="CI2" i="28"/>
  <c r="CG2"/>
  <c r="CE2"/>
  <c r="CI2" i="31"/>
  <c r="CG2"/>
  <c r="CE2"/>
  <c r="CI2" i="32"/>
  <c r="CH12"/>
  <c r="CI12"/>
  <c r="CG2"/>
  <c r="CE2"/>
  <c r="CD8"/>
  <c r="CE8"/>
  <c r="CI2" i="30"/>
  <c r="CH17"/>
  <c r="CI17"/>
  <c r="CG2"/>
  <c r="CE2"/>
  <c r="CI2" i="29"/>
  <c r="CH10"/>
  <c r="CI10"/>
  <c r="CG2"/>
  <c r="CE2"/>
  <c r="CI2" i="27"/>
  <c r="CG2"/>
  <c r="CF5"/>
  <c r="CG5"/>
  <c r="CE2"/>
  <c r="CD15"/>
  <c r="CE15"/>
  <c r="CI2" i="26"/>
  <c r="CG2"/>
  <c r="CE2"/>
  <c r="CI2" i="25"/>
  <c r="CH10"/>
  <c r="CI10"/>
  <c r="CG2"/>
  <c r="CE2"/>
  <c r="CD3"/>
  <c r="CE3"/>
  <c r="CI2" i="24"/>
  <c r="CG2"/>
  <c r="CF14"/>
  <c r="CG14"/>
  <c r="CE2"/>
  <c r="CD8"/>
  <c r="CE8"/>
  <c r="CI2" i="23"/>
  <c r="CG2"/>
  <c r="CE2"/>
  <c r="CI2" i="22"/>
  <c r="CH11"/>
  <c r="CI11"/>
  <c r="CG2"/>
  <c r="CF8"/>
  <c r="CG8"/>
  <c r="CE2"/>
  <c r="CD9"/>
  <c r="CE9"/>
  <c r="CI2" i="21"/>
  <c r="CH4"/>
  <c r="CI4"/>
  <c r="CG2"/>
  <c r="CE2"/>
  <c r="CI2" i="20"/>
  <c r="CH10"/>
  <c r="CI10"/>
  <c r="CG2"/>
  <c r="CE2"/>
  <c r="CI2" i="19"/>
  <c r="CG2"/>
  <c r="CE2"/>
  <c r="BA42" i="32"/>
  <c r="P15" i="33"/>
  <c r="BA39" i="32"/>
  <c r="BA40"/>
  <c r="O15" i="33"/>
  <c r="BA50" i="30"/>
  <c r="P14" i="33"/>
  <c r="BA47" i="30"/>
  <c r="BA48"/>
  <c r="O14" i="33"/>
  <c r="BA41" i="29"/>
  <c r="P13" i="33"/>
  <c r="BA38" i="29"/>
  <c r="BA39"/>
  <c r="O13" i="33"/>
  <c r="BA45" i="27"/>
  <c r="P12" i="33"/>
  <c r="BA42" i="27"/>
  <c r="BA43"/>
  <c r="O12" i="33"/>
  <c r="BA40" i="26"/>
  <c r="P11" i="33"/>
  <c r="BA37" i="26"/>
  <c r="BA38"/>
  <c r="O11" i="33"/>
  <c r="BA44" i="25"/>
  <c r="P10" i="33"/>
  <c r="BA41" i="25"/>
  <c r="BA42"/>
  <c r="O10" i="33"/>
  <c r="BA42" i="23"/>
  <c r="P8" i="33"/>
  <c r="BA39" i="23"/>
  <c r="BA40"/>
  <c r="O8" i="33"/>
  <c r="BA44" i="22"/>
  <c r="P7" i="33"/>
  <c r="BA41" i="22"/>
  <c r="BA42"/>
  <c r="O7" i="33"/>
  <c r="BA46" i="21"/>
  <c r="P6" i="33"/>
  <c r="BA43" i="21"/>
  <c r="BA44"/>
  <c r="O6" i="33"/>
  <c r="BA56" i="20"/>
  <c r="P5" i="33"/>
  <c r="BA53" i="20"/>
  <c r="BA54"/>
  <c r="O5" i="33"/>
  <c r="B16"/>
  <c r="DI188" i="28"/>
  <c r="DP188"/>
  <c r="DQ188"/>
  <c r="DH188"/>
  <c r="DJ188"/>
  <c r="A188"/>
  <c r="B188"/>
  <c r="C188"/>
  <c r="DF188"/>
  <c r="DG188"/>
  <c r="BM188"/>
  <c r="DM188"/>
  <c r="DN188"/>
  <c r="DO188"/>
  <c r="CE21" i="20"/>
  <c r="BD21"/>
  <c r="BF21"/>
  <c r="BG21"/>
  <c r="DF21"/>
  <c r="BE21"/>
  <c r="BD25"/>
  <c r="BD26"/>
  <c r="BD27"/>
  <c r="BD28"/>
  <c r="CO21"/>
  <c r="BH21"/>
  <c r="BH27"/>
  <c r="BH25"/>
  <c r="BH26"/>
  <c r="BH28"/>
  <c r="CQ27"/>
  <c r="BI21"/>
  <c r="BI25"/>
  <c r="BI26"/>
  <c r="BI27"/>
  <c r="BI28"/>
  <c r="CR21"/>
  <c r="BJ21"/>
  <c r="BK21"/>
  <c r="BL21"/>
  <c r="BM21"/>
  <c r="DM21"/>
  <c r="BN21"/>
  <c r="DN21"/>
  <c r="BO21"/>
  <c r="BP21"/>
  <c r="BQ21"/>
  <c r="BQ25"/>
  <c r="BQ26"/>
  <c r="BQ27"/>
  <c r="BQ28"/>
  <c r="CY23"/>
  <c r="BR21"/>
  <c r="BR28"/>
  <c r="BR25"/>
  <c r="BR26"/>
  <c r="BR27"/>
  <c r="CZ28"/>
  <c r="BS21"/>
  <c r="BT21"/>
  <c r="BT25"/>
  <c r="BT26"/>
  <c r="BT27"/>
  <c r="BT28"/>
  <c r="DA22"/>
  <c r="BU21"/>
  <c r="BV21"/>
  <c r="BY21"/>
  <c r="BZ21"/>
  <c r="CG21"/>
  <c r="DG21"/>
  <c r="DH21"/>
  <c r="DJ21"/>
  <c r="DK21"/>
  <c r="DO21"/>
  <c r="DP21"/>
  <c r="DQ21"/>
  <c r="BE22"/>
  <c r="DH22"/>
  <c r="CQ22"/>
  <c r="DJ22"/>
  <c r="DK22"/>
  <c r="BK25"/>
  <c r="BK26"/>
  <c r="BK27"/>
  <c r="BK28"/>
  <c r="CT22"/>
  <c r="BM22"/>
  <c r="BN25"/>
  <c r="BN26"/>
  <c r="BN27"/>
  <c r="BN28"/>
  <c r="CV21"/>
  <c r="BO25"/>
  <c r="BO26"/>
  <c r="BO27"/>
  <c r="BO28"/>
  <c r="CW21"/>
  <c r="BS22"/>
  <c r="CZ25"/>
  <c r="BU25"/>
  <c r="BU26"/>
  <c r="BU27"/>
  <c r="BU28"/>
  <c r="DB22"/>
  <c r="DE22"/>
  <c r="DF22"/>
  <c r="DG22"/>
  <c r="DL22"/>
  <c r="DM22"/>
  <c r="DO22"/>
  <c r="DP22"/>
  <c r="DQ22"/>
  <c r="CN23"/>
  <c r="DG23"/>
  <c r="DH23"/>
  <c r="CQ23"/>
  <c r="CT23"/>
  <c r="BM23"/>
  <c r="DN23"/>
  <c r="CZ24"/>
  <c r="CZ23"/>
  <c r="DE23"/>
  <c r="DI23"/>
  <c r="DJ23"/>
  <c r="DL23"/>
  <c r="DM23"/>
  <c r="DP23"/>
  <c r="DQ23"/>
  <c r="DE24"/>
  <c r="CN24"/>
  <c r="BG24"/>
  <c r="CQ24"/>
  <c r="DK24"/>
  <c r="BM24"/>
  <c r="DM24"/>
  <c r="CW28"/>
  <c r="CW24"/>
  <c r="DF24"/>
  <c r="DG24"/>
  <c r="DH24"/>
  <c r="DI24"/>
  <c r="DJ24"/>
  <c r="DN24"/>
  <c r="DP24"/>
  <c r="DQ24"/>
  <c r="CI25"/>
  <c r="BE25"/>
  <c r="DG25"/>
  <c r="BF25"/>
  <c r="DI25"/>
  <c r="DJ25"/>
  <c r="BJ25"/>
  <c r="BJ26"/>
  <c r="BJ27"/>
  <c r="BJ28"/>
  <c r="CS25"/>
  <c r="BL25"/>
  <c r="BP25"/>
  <c r="CA25"/>
  <c r="BS25"/>
  <c r="DA25"/>
  <c r="BV25"/>
  <c r="BY25"/>
  <c r="BZ25"/>
  <c r="DB25"/>
  <c r="DF25"/>
  <c r="DH25"/>
  <c r="DK25"/>
  <c r="DL25"/>
  <c r="DN25"/>
  <c r="DP25"/>
  <c r="DQ25"/>
  <c r="CM26"/>
  <c r="DF26"/>
  <c r="DG26"/>
  <c r="BF26"/>
  <c r="BF27"/>
  <c r="BF28"/>
  <c r="CP26"/>
  <c r="BY26"/>
  <c r="CS26"/>
  <c r="BL26"/>
  <c r="BM26"/>
  <c r="DN26"/>
  <c r="BP26"/>
  <c r="CY27"/>
  <c r="DA26"/>
  <c r="BV26"/>
  <c r="BZ26"/>
  <c r="CE26"/>
  <c r="CG26"/>
  <c r="CI26"/>
  <c r="CQ26"/>
  <c r="CY26"/>
  <c r="DH26"/>
  <c r="DI26"/>
  <c r="DK26"/>
  <c r="DL26"/>
  <c r="DP26"/>
  <c r="DQ26"/>
  <c r="CM27"/>
  <c r="CP22"/>
  <c r="DJ27"/>
  <c r="DK27"/>
  <c r="BL27"/>
  <c r="BM27"/>
  <c r="BL28"/>
  <c r="CU27"/>
  <c r="CV28"/>
  <c r="BP27"/>
  <c r="BS27"/>
  <c r="BV27"/>
  <c r="BZ27"/>
  <c r="CE27"/>
  <c r="CG27"/>
  <c r="CI27"/>
  <c r="CN27"/>
  <c r="CV27"/>
  <c r="DE27"/>
  <c r="DF27"/>
  <c r="DG27"/>
  <c r="DI27"/>
  <c r="DM27"/>
  <c r="DP27"/>
  <c r="DQ27"/>
  <c r="CI28"/>
  <c r="BE28"/>
  <c r="CO28"/>
  <c r="DH28"/>
  <c r="DI28"/>
  <c r="CR28"/>
  <c r="BP28"/>
  <c r="CA28"/>
  <c r="CU28"/>
  <c r="DN28"/>
  <c r="BS28"/>
  <c r="BV28"/>
  <c r="BY28"/>
  <c r="BZ28"/>
  <c r="CB28"/>
  <c r="CE28"/>
  <c r="CG28"/>
  <c r="CS28"/>
  <c r="DA28"/>
  <c r="DE28"/>
  <c r="DF28"/>
  <c r="DJ28"/>
  <c r="DK28"/>
  <c r="DM28"/>
  <c r="DP28"/>
  <c r="DQ28"/>
  <c r="CE8" i="21"/>
  <c r="CG8"/>
  <c r="CI8"/>
  <c r="CE15"/>
  <c r="CG15"/>
  <c r="CI15"/>
  <c r="CE16"/>
  <c r="CG16"/>
  <c r="CI16"/>
  <c r="CE10" i="22"/>
  <c r="CG10"/>
  <c r="CI10"/>
  <c r="CE12"/>
  <c r="CG12"/>
  <c r="CI12"/>
  <c r="CE14" i="23"/>
  <c r="CG14"/>
  <c r="CI14"/>
  <c r="CE21" i="24"/>
  <c r="DF21"/>
  <c r="BD21"/>
  <c r="BE21"/>
  <c r="BF21"/>
  <c r="DH21"/>
  <c r="BH21"/>
  <c r="DI21"/>
  <c r="BI21"/>
  <c r="BJ21"/>
  <c r="BK21"/>
  <c r="BL21"/>
  <c r="BM21"/>
  <c r="DM21"/>
  <c r="BN21"/>
  <c r="DN21"/>
  <c r="BO21"/>
  <c r="BP21"/>
  <c r="BQ21"/>
  <c r="BQ23"/>
  <c r="BQ20"/>
  <c r="BQ22"/>
  <c r="BQ24"/>
  <c r="BQ25"/>
  <c r="CY23"/>
  <c r="BR21"/>
  <c r="BS21"/>
  <c r="BT21"/>
  <c r="BT22"/>
  <c r="BT20"/>
  <c r="BT23"/>
  <c r="BT24"/>
  <c r="BT25"/>
  <c r="DA22"/>
  <c r="BU21"/>
  <c r="BV21"/>
  <c r="BY21"/>
  <c r="BZ21"/>
  <c r="CG21"/>
  <c r="DJ21"/>
  <c r="DK21"/>
  <c r="DO21"/>
  <c r="DP21"/>
  <c r="DQ21"/>
  <c r="CI22"/>
  <c r="BD22"/>
  <c r="BE22"/>
  <c r="BF22"/>
  <c r="BH22"/>
  <c r="BI22"/>
  <c r="DJ22"/>
  <c r="BJ22"/>
  <c r="DK22"/>
  <c r="BK22"/>
  <c r="BK20"/>
  <c r="BK23"/>
  <c r="BK24"/>
  <c r="BK25"/>
  <c r="CT22"/>
  <c r="BL22"/>
  <c r="BM22"/>
  <c r="BN22"/>
  <c r="BN20"/>
  <c r="BN23"/>
  <c r="BN24"/>
  <c r="BN25"/>
  <c r="CV21"/>
  <c r="BO22"/>
  <c r="BO20"/>
  <c r="BO23"/>
  <c r="BO24"/>
  <c r="BO25"/>
  <c r="CW21"/>
  <c r="BP22"/>
  <c r="BR22"/>
  <c r="BS22"/>
  <c r="BR25"/>
  <c r="BR20"/>
  <c r="BR23"/>
  <c r="BR24"/>
  <c r="CZ25"/>
  <c r="BU22"/>
  <c r="BU20"/>
  <c r="BU23"/>
  <c r="BU24"/>
  <c r="BU25"/>
  <c r="DB22"/>
  <c r="BY22"/>
  <c r="BZ22"/>
  <c r="CY22"/>
  <c r="DF22"/>
  <c r="DG22"/>
  <c r="DH22"/>
  <c r="DL22"/>
  <c r="DM22"/>
  <c r="DO22"/>
  <c r="DP22"/>
  <c r="DQ22"/>
  <c r="CI23"/>
  <c r="BD23"/>
  <c r="DG23"/>
  <c r="BF23"/>
  <c r="DH23"/>
  <c r="BH23"/>
  <c r="BI23"/>
  <c r="BJ23"/>
  <c r="BZ23"/>
  <c r="CT23"/>
  <c r="BL23"/>
  <c r="BM23"/>
  <c r="DN23"/>
  <c r="BP23"/>
  <c r="CZ22"/>
  <c r="BV23"/>
  <c r="BY23"/>
  <c r="CV23"/>
  <c r="CZ23"/>
  <c r="DE23"/>
  <c r="DI23"/>
  <c r="DJ23"/>
  <c r="DL23"/>
  <c r="DM23"/>
  <c r="DP23"/>
  <c r="DQ23"/>
  <c r="CE24"/>
  <c r="DE24"/>
  <c r="BD24"/>
  <c r="BF24"/>
  <c r="BH24"/>
  <c r="BI24"/>
  <c r="DJ24"/>
  <c r="BJ24"/>
  <c r="DK24"/>
  <c r="BL24"/>
  <c r="BM24"/>
  <c r="DM24"/>
  <c r="CW23"/>
  <c r="BV24"/>
  <c r="CB24"/>
  <c r="CW24"/>
  <c r="DF24"/>
  <c r="DG24"/>
  <c r="DH24"/>
  <c r="DN24"/>
  <c r="DP24"/>
  <c r="DQ24"/>
  <c r="CG25"/>
  <c r="BD25"/>
  <c r="BE25"/>
  <c r="DG25"/>
  <c r="BF25"/>
  <c r="BH25"/>
  <c r="DI25"/>
  <c r="BI25"/>
  <c r="DJ25"/>
  <c r="BJ25"/>
  <c r="BJ20"/>
  <c r="CS25"/>
  <c r="BL25"/>
  <c r="BP25"/>
  <c r="BS25"/>
  <c r="DA25"/>
  <c r="BV25"/>
  <c r="CT25"/>
  <c r="DB25"/>
  <c r="DF25"/>
  <c r="DH25"/>
  <c r="DL25"/>
  <c r="DN25"/>
  <c r="DP25"/>
  <c r="DQ25"/>
  <c r="CE14" i="25"/>
  <c r="CG14"/>
  <c r="CI14"/>
  <c r="CE15"/>
  <c r="CG15"/>
  <c r="CI15"/>
  <c r="CE16"/>
  <c r="CG16"/>
  <c r="CI16"/>
  <c r="CE9" i="27"/>
  <c r="CG9"/>
  <c r="CI9"/>
  <c r="CE10"/>
  <c r="CG10"/>
  <c r="CI10"/>
  <c r="CE4" i="30"/>
  <c r="CG4"/>
  <c r="CI4"/>
  <c r="CE5" i="32"/>
  <c r="CG5"/>
  <c r="CI5"/>
  <c r="CE10"/>
  <c r="CG10"/>
  <c r="CI10"/>
  <c r="CE4" i="31"/>
  <c r="CG4"/>
  <c r="CI4"/>
  <c r="CE5"/>
  <c r="CG5"/>
  <c r="CI5"/>
  <c r="CE6"/>
  <c r="CG6"/>
  <c r="CI6"/>
  <c r="CE7"/>
  <c r="CG7"/>
  <c r="CI7"/>
  <c r="CE8"/>
  <c r="CG8"/>
  <c r="CI8"/>
  <c r="CE9"/>
  <c r="CG9"/>
  <c r="CI9"/>
  <c r="CE10"/>
  <c r="CG10"/>
  <c r="CI10"/>
  <c r="CE11"/>
  <c r="CG11"/>
  <c r="CI11"/>
  <c r="CE12"/>
  <c r="CG12"/>
  <c r="CI12"/>
  <c r="CE13"/>
  <c r="CG13"/>
  <c r="CI13"/>
  <c r="CI3"/>
  <c r="CG3"/>
  <c r="CE3"/>
  <c r="BG13" i="32"/>
  <c r="DF13"/>
  <c r="BD5"/>
  <c r="BD10"/>
  <c r="CO13"/>
  <c r="DJ13"/>
  <c r="DK13"/>
  <c r="BM13"/>
  <c r="DM13"/>
  <c r="DN13"/>
  <c r="BQ5"/>
  <c r="BQ10"/>
  <c r="CY13"/>
  <c r="BR5"/>
  <c r="BR10"/>
  <c r="CZ14"/>
  <c r="BT5"/>
  <c r="BT10"/>
  <c r="DA14"/>
  <c r="BU5"/>
  <c r="BV5"/>
  <c r="BU10"/>
  <c r="BV10"/>
  <c r="DC13"/>
  <c r="BH5"/>
  <c r="BH10"/>
  <c r="CQ13"/>
  <c r="CZ13"/>
  <c r="DA13"/>
  <c r="DB13"/>
  <c r="DH13"/>
  <c r="DI13"/>
  <c r="DO13"/>
  <c r="DP13"/>
  <c r="DQ13"/>
  <c r="BE14"/>
  <c r="BG14"/>
  <c r="DI14"/>
  <c r="DJ14"/>
  <c r="DK14"/>
  <c r="BK5"/>
  <c r="BK10"/>
  <c r="CT14"/>
  <c r="BM14"/>
  <c r="BN5"/>
  <c r="BN10"/>
  <c r="CV13"/>
  <c r="BO5"/>
  <c r="BO10"/>
  <c r="CW13"/>
  <c r="BS14"/>
  <c r="DB14"/>
  <c r="DS14"/>
  <c r="CN14"/>
  <c r="CO14"/>
  <c r="CV14"/>
  <c r="CW14"/>
  <c r="DE14"/>
  <c r="DF14"/>
  <c r="DG14"/>
  <c r="DL14"/>
  <c r="DM14"/>
  <c r="DP14"/>
  <c r="DQ14"/>
  <c r="BI8" i="21"/>
  <c r="BI15"/>
  <c r="BI16"/>
  <c r="BI25"/>
  <c r="BI20"/>
  <c r="BI26"/>
  <c r="J6" i="33"/>
  <c r="BJ8" i="21"/>
  <c r="BJ15"/>
  <c r="BJ16"/>
  <c r="BJ25"/>
  <c r="BJ20"/>
  <c r="BJ26"/>
  <c r="K6" i="33"/>
  <c r="BI10" i="22"/>
  <c r="BI12"/>
  <c r="BI23"/>
  <c r="BI18"/>
  <c r="BI24"/>
  <c r="J7" i="33"/>
  <c r="BJ10" i="22"/>
  <c r="BJ12"/>
  <c r="BJ23"/>
  <c r="BJ18"/>
  <c r="BJ24"/>
  <c r="K7" i="33"/>
  <c r="BI14" i="23"/>
  <c r="BI21"/>
  <c r="BI16"/>
  <c r="BI22"/>
  <c r="J8" i="33"/>
  <c r="BJ14" i="23"/>
  <c r="BJ21"/>
  <c r="BJ16"/>
  <c r="BJ22"/>
  <c r="K8" i="33"/>
  <c r="BI14" i="25"/>
  <c r="BI15"/>
  <c r="BI16"/>
  <c r="BI23"/>
  <c r="BI18"/>
  <c r="BI24"/>
  <c r="J10" i="33"/>
  <c r="BJ14" i="25"/>
  <c r="BJ15"/>
  <c r="BJ16"/>
  <c r="BJ23"/>
  <c r="BJ18"/>
  <c r="BJ24"/>
  <c r="K10" i="33"/>
  <c r="BI9" i="27"/>
  <c r="BI10"/>
  <c r="BI24"/>
  <c r="BI19"/>
  <c r="BI25"/>
  <c r="J12" i="33"/>
  <c r="BJ9" i="27"/>
  <c r="BJ10"/>
  <c r="BJ24"/>
  <c r="BJ19"/>
  <c r="BJ25"/>
  <c r="K12" i="33"/>
  <c r="BI20" i="29"/>
  <c r="BI15"/>
  <c r="BI21"/>
  <c r="J13" i="33"/>
  <c r="BJ20" i="29"/>
  <c r="BJ15"/>
  <c r="BJ21"/>
  <c r="K13" i="33"/>
  <c r="BI4" i="30"/>
  <c r="BI5"/>
  <c r="BI6"/>
  <c r="BI7"/>
  <c r="BI8"/>
  <c r="BI9"/>
  <c r="BI10"/>
  <c r="BI11"/>
  <c r="BI13"/>
  <c r="BI15"/>
  <c r="BI18"/>
  <c r="BI19"/>
  <c r="BI20"/>
  <c r="BI21"/>
  <c r="BI29"/>
  <c r="BI24"/>
  <c r="BI30"/>
  <c r="J14" i="33"/>
  <c r="BJ4" i="30"/>
  <c r="BJ5"/>
  <c r="BJ6"/>
  <c r="BJ7"/>
  <c r="BJ8"/>
  <c r="BJ9"/>
  <c r="BJ10"/>
  <c r="BJ11"/>
  <c r="BJ13"/>
  <c r="BJ15"/>
  <c r="BJ18"/>
  <c r="BJ19"/>
  <c r="BJ20"/>
  <c r="BJ21"/>
  <c r="BJ29"/>
  <c r="BJ24"/>
  <c r="BJ30"/>
  <c r="K14" i="33"/>
  <c r="BB25" i="21"/>
  <c r="BB20"/>
  <c r="BB26"/>
  <c r="F6" i="33"/>
  <c r="BB23" i="22"/>
  <c r="BB18"/>
  <c r="BB24"/>
  <c r="F7" i="33"/>
  <c r="BB21" i="23"/>
  <c r="BB16"/>
  <c r="BB22"/>
  <c r="F8" i="33"/>
  <c r="BB23" i="25"/>
  <c r="BB18"/>
  <c r="BB24"/>
  <c r="F10" i="33"/>
  <c r="BB24" i="27"/>
  <c r="BB19"/>
  <c r="BB25"/>
  <c r="F12" i="33"/>
  <c r="BB20" i="29"/>
  <c r="BB15"/>
  <c r="BB21"/>
  <c r="F13" i="33"/>
  <c r="BB29" i="30"/>
  <c r="BB24"/>
  <c r="BB30"/>
  <c r="F14" i="33"/>
  <c r="BH4" i="30"/>
  <c r="BH5"/>
  <c r="BH6"/>
  <c r="BH7"/>
  <c r="BH8"/>
  <c r="BH9"/>
  <c r="BH10"/>
  <c r="BH11"/>
  <c r="BH13"/>
  <c r="BH15"/>
  <c r="BH18"/>
  <c r="BH19"/>
  <c r="BH20"/>
  <c r="BH21"/>
  <c r="BH29"/>
  <c r="BH24"/>
  <c r="BH30"/>
  <c r="I14" i="33"/>
  <c r="BH20" i="29"/>
  <c r="BH15"/>
  <c r="BH21"/>
  <c r="I13" i="33"/>
  <c r="BH9" i="27"/>
  <c r="BH10"/>
  <c r="BH24"/>
  <c r="BH19"/>
  <c r="BH25"/>
  <c r="I12" i="33"/>
  <c r="BH14" i="25"/>
  <c r="BH15"/>
  <c r="BH16"/>
  <c r="BH23"/>
  <c r="BH18"/>
  <c r="BH24"/>
  <c r="I10" i="33"/>
  <c r="BH14" i="23"/>
  <c r="BH21"/>
  <c r="BH16"/>
  <c r="BH22"/>
  <c r="I8" i="33"/>
  <c r="BH10" i="22"/>
  <c r="BH12"/>
  <c r="BH23"/>
  <c r="BH18"/>
  <c r="BH24"/>
  <c r="I7" i="33"/>
  <c r="BH8" i="21"/>
  <c r="BH15"/>
  <c r="BH16"/>
  <c r="BH25"/>
  <c r="BH20"/>
  <c r="BH26"/>
  <c r="I6" i="33"/>
  <c r="BD8" i="21"/>
  <c r="BD15"/>
  <c r="BD16"/>
  <c r="BD25"/>
  <c r="BD20"/>
  <c r="BD26"/>
  <c r="G6" i="33"/>
  <c r="BF8" i="21"/>
  <c r="BF15"/>
  <c r="BF16"/>
  <c r="BF25"/>
  <c r="BF20"/>
  <c r="BF26"/>
  <c r="H6" i="33"/>
  <c r="BD10" i="22"/>
  <c r="BD12"/>
  <c r="BD23"/>
  <c r="BD18"/>
  <c r="BD24"/>
  <c r="G7" i="33"/>
  <c r="BF10" i="22"/>
  <c r="BF12"/>
  <c r="BF23"/>
  <c r="BF18"/>
  <c r="BF24"/>
  <c r="H7" i="33"/>
  <c r="BD14" i="23"/>
  <c r="BD21"/>
  <c r="BD16"/>
  <c r="BD22"/>
  <c r="G8" i="33"/>
  <c r="BF14" i="23"/>
  <c r="BF21"/>
  <c r="BF16"/>
  <c r="BF22"/>
  <c r="H8" i="33"/>
  <c r="BD14" i="25"/>
  <c r="BD15"/>
  <c r="BD16"/>
  <c r="BD23"/>
  <c r="BD18"/>
  <c r="BD24"/>
  <c r="G10" i="33"/>
  <c r="BF14" i="25"/>
  <c r="BF15"/>
  <c r="BF16"/>
  <c r="BF23"/>
  <c r="BF18"/>
  <c r="BF24"/>
  <c r="H10" i="33"/>
  <c r="BD9" i="27"/>
  <c r="BD10"/>
  <c r="BD24"/>
  <c r="BD19"/>
  <c r="BD25"/>
  <c r="G12" i="33"/>
  <c r="BF9" i="27"/>
  <c r="BF10"/>
  <c r="BF24"/>
  <c r="BF19"/>
  <c r="BF25"/>
  <c r="H12" i="33"/>
  <c r="BD20" i="29"/>
  <c r="BD15"/>
  <c r="BD21"/>
  <c r="G13" i="33"/>
  <c r="BF20" i="29"/>
  <c r="BF15"/>
  <c r="BF21"/>
  <c r="H13" i="33"/>
  <c r="BD4" i="30"/>
  <c r="BD5"/>
  <c r="BD6"/>
  <c r="BD7"/>
  <c r="BD8"/>
  <c r="BD9"/>
  <c r="BD10"/>
  <c r="BD11"/>
  <c r="BD13"/>
  <c r="BD15"/>
  <c r="BD18"/>
  <c r="BD19"/>
  <c r="BD20"/>
  <c r="BD21"/>
  <c r="BD29"/>
  <c r="BD24"/>
  <c r="BD30"/>
  <c r="G14" i="33"/>
  <c r="BF4" i="30"/>
  <c r="BF5"/>
  <c r="BF6"/>
  <c r="BF7"/>
  <c r="BF8"/>
  <c r="BF9"/>
  <c r="BF10"/>
  <c r="BF11"/>
  <c r="BF13"/>
  <c r="BF15"/>
  <c r="BF18"/>
  <c r="BF19"/>
  <c r="BF20"/>
  <c r="BF21"/>
  <c r="BF29"/>
  <c r="BF24"/>
  <c r="BF30"/>
  <c r="H14" i="33"/>
  <c r="BA29" i="30"/>
  <c r="BA24"/>
  <c r="BA30"/>
  <c r="E14" i="33"/>
  <c r="BA20" i="29"/>
  <c r="BA15"/>
  <c r="BA21"/>
  <c r="E13" i="33"/>
  <c r="BA24" i="27"/>
  <c r="BA19"/>
  <c r="BA25"/>
  <c r="E12" i="33"/>
  <c r="BA23" i="25"/>
  <c r="BA18"/>
  <c r="BA24"/>
  <c r="E10" i="33"/>
  <c r="BA21" i="23"/>
  <c r="BA16"/>
  <c r="BA22"/>
  <c r="E8" i="33"/>
  <c r="BA23" i="22"/>
  <c r="BA18"/>
  <c r="BA24"/>
  <c r="E7" i="33"/>
  <c r="BA25" i="21"/>
  <c r="BA20"/>
  <c r="BA26"/>
  <c r="E6" i="33"/>
  <c r="AZ13" i="30"/>
  <c r="BG13"/>
  <c r="DF13"/>
  <c r="BE13"/>
  <c r="CO13"/>
  <c r="CQ15"/>
  <c r="CR13"/>
  <c r="BK13"/>
  <c r="BL13"/>
  <c r="DM13"/>
  <c r="BN13"/>
  <c r="DN13"/>
  <c r="BO13"/>
  <c r="BP13"/>
  <c r="BQ13"/>
  <c r="BQ19"/>
  <c r="BQ4"/>
  <c r="BQ5"/>
  <c r="BQ6"/>
  <c r="BQ7"/>
  <c r="BQ8"/>
  <c r="BQ9"/>
  <c r="BQ10"/>
  <c r="BQ11"/>
  <c r="BQ15"/>
  <c r="BQ18"/>
  <c r="BQ20"/>
  <c r="BQ21"/>
  <c r="CY19"/>
  <c r="BR13"/>
  <c r="BR4"/>
  <c r="BR5"/>
  <c r="BR6"/>
  <c r="BR7"/>
  <c r="BR8"/>
  <c r="BR9"/>
  <c r="BR10"/>
  <c r="BR11"/>
  <c r="BR15"/>
  <c r="BR18"/>
  <c r="BR19"/>
  <c r="BR20"/>
  <c r="BR21"/>
  <c r="CZ14"/>
  <c r="BS13"/>
  <c r="BT13"/>
  <c r="BT20"/>
  <c r="BT4"/>
  <c r="BT5"/>
  <c r="BT6"/>
  <c r="BT7"/>
  <c r="BT8"/>
  <c r="BT9"/>
  <c r="BT10"/>
  <c r="BT11"/>
  <c r="BT15"/>
  <c r="BT18"/>
  <c r="BT19"/>
  <c r="BT21"/>
  <c r="DA20"/>
  <c r="BU13"/>
  <c r="BV13"/>
  <c r="BY13"/>
  <c r="BZ13"/>
  <c r="DG13"/>
  <c r="DH13"/>
  <c r="DJ13"/>
  <c r="DK13"/>
  <c r="DO13"/>
  <c r="DP13"/>
  <c r="DQ13"/>
  <c r="DR13"/>
  <c r="BE14"/>
  <c r="DG14"/>
  <c r="BG14"/>
  <c r="DI14"/>
  <c r="CR14"/>
  <c r="BL4"/>
  <c r="BL5"/>
  <c r="BL6"/>
  <c r="BL7"/>
  <c r="BL8"/>
  <c r="BL9"/>
  <c r="BL10"/>
  <c r="BL11"/>
  <c r="BL15"/>
  <c r="BL18"/>
  <c r="BL19"/>
  <c r="BL20"/>
  <c r="BL21"/>
  <c r="CU14"/>
  <c r="BN18"/>
  <c r="BN4"/>
  <c r="BN5"/>
  <c r="BN6"/>
  <c r="BN7"/>
  <c r="BN8"/>
  <c r="BN9"/>
  <c r="BN10"/>
  <c r="BN11"/>
  <c r="BN15"/>
  <c r="BN19"/>
  <c r="BN20"/>
  <c r="BN21"/>
  <c r="CV18"/>
  <c r="BO4"/>
  <c r="BO5"/>
  <c r="BO6"/>
  <c r="BO7"/>
  <c r="BO8"/>
  <c r="BO9"/>
  <c r="BO10"/>
  <c r="BO11"/>
  <c r="BO15"/>
  <c r="BO18"/>
  <c r="BO19"/>
  <c r="BO20"/>
  <c r="BO21"/>
  <c r="CW13"/>
  <c r="BS14"/>
  <c r="DE14"/>
  <c r="DF14"/>
  <c r="DJ14"/>
  <c r="DK14"/>
  <c r="DM14"/>
  <c r="DP14"/>
  <c r="DQ14"/>
  <c r="DR14"/>
  <c r="AZ15"/>
  <c r="CM15"/>
  <c r="CN17"/>
  <c r="DH15"/>
  <c r="DJ15"/>
  <c r="DK15"/>
  <c r="BK15"/>
  <c r="BM15"/>
  <c r="CU15"/>
  <c r="CV22"/>
  <c r="BP15"/>
  <c r="BS15"/>
  <c r="CZ22"/>
  <c r="BU15"/>
  <c r="BV15"/>
  <c r="BZ15"/>
  <c r="CV15"/>
  <c r="DE15"/>
  <c r="DG15"/>
  <c r="DI15"/>
  <c r="DM15"/>
  <c r="DP15"/>
  <c r="DQ15"/>
  <c r="DR15"/>
  <c r="BG16"/>
  <c r="DF16"/>
  <c r="DG16"/>
  <c r="CP16"/>
  <c r="CS16"/>
  <c r="CU16"/>
  <c r="DN16"/>
  <c r="CY15"/>
  <c r="DA18"/>
  <c r="CY16"/>
  <c r="DH16"/>
  <c r="DI16"/>
  <c r="DK16"/>
  <c r="DL16"/>
  <c r="DP16"/>
  <c r="DQ16"/>
  <c r="BE17"/>
  <c r="BG17"/>
  <c r="DI17"/>
  <c r="DJ17"/>
  <c r="CS17"/>
  <c r="BS17"/>
  <c r="DA17"/>
  <c r="DF17"/>
  <c r="DH17"/>
  <c r="DK17"/>
  <c r="DL17"/>
  <c r="DN17"/>
  <c r="DP17"/>
  <c r="DQ17"/>
  <c r="AZ18"/>
  <c r="DE18"/>
  <c r="CN18"/>
  <c r="BG18"/>
  <c r="CQ18"/>
  <c r="CS13"/>
  <c r="BK18"/>
  <c r="BM18"/>
  <c r="DM18"/>
  <c r="CW17"/>
  <c r="CZ15"/>
  <c r="BU18"/>
  <c r="BV18"/>
  <c r="BX18"/>
  <c r="BY18"/>
  <c r="CO18"/>
  <c r="CW18"/>
  <c r="DF18"/>
  <c r="DG18"/>
  <c r="DH18"/>
  <c r="DI18"/>
  <c r="DJ18"/>
  <c r="DN18"/>
  <c r="DP18"/>
  <c r="DQ18"/>
  <c r="DR18"/>
  <c r="AZ19"/>
  <c r="CN19"/>
  <c r="DG19"/>
  <c r="DH19"/>
  <c r="CQ19"/>
  <c r="BZ19"/>
  <c r="BK19"/>
  <c r="BM19"/>
  <c r="DN19"/>
  <c r="BP19"/>
  <c r="CZ18"/>
  <c r="BU19"/>
  <c r="BV19"/>
  <c r="BY19"/>
  <c r="CR19"/>
  <c r="CZ19"/>
  <c r="DE19"/>
  <c r="DI19"/>
  <c r="DJ19"/>
  <c r="DL19"/>
  <c r="DM19"/>
  <c r="DP19"/>
  <c r="DQ19"/>
  <c r="DR19"/>
  <c r="AZ20"/>
  <c r="BE20"/>
  <c r="DF20"/>
  <c r="CQ20"/>
  <c r="DJ20"/>
  <c r="DK20"/>
  <c r="BK20"/>
  <c r="BM20"/>
  <c r="BP20"/>
  <c r="CA20"/>
  <c r="BS20"/>
  <c r="BU20"/>
  <c r="BY20"/>
  <c r="BZ20"/>
  <c r="CM20"/>
  <c r="CU20"/>
  <c r="DG20"/>
  <c r="DH20"/>
  <c r="DL20"/>
  <c r="DM20"/>
  <c r="DO20"/>
  <c r="DP20"/>
  <c r="DQ20"/>
  <c r="DR20"/>
  <c r="AZ21"/>
  <c r="BG21"/>
  <c r="DF21"/>
  <c r="BE21"/>
  <c r="CO21"/>
  <c r="DI21"/>
  <c r="CR21"/>
  <c r="BK21"/>
  <c r="BM21"/>
  <c r="DM21"/>
  <c r="DN21"/>
  <c r="BP21"/>
  <c r="BS21"/>
  <c r="BU21"/>
  <c r="BV21"/>
  <c r="BY21"/>
  <c r="BZ21"/>
  <c r="CP21"/>
  <c r="DG21"/>
  <c r="DH21"/>
  <c r="DJ21"/>
  <c r="DK21"/>
  <c r="DP21"/>
  <c r="DQ21"/>
  <c r="DR21"/>
  <c r="BE22"/>
  <c r="BG22"/>
  <c r="DH22"/>
  <c r="DI22"/>
  <c r="CR22"/>
  <c r="CU22"/>
  <c r="DN22"/>
  <c r="BS22"/>
  <c r="CS22"/>
  <c r="DA22"/>
  <c r="DE22"/>
  <c r="DF22"/>
  <c r="DJ22"/>
  <c r="DK22"/>
  <c r="DM22"/>
  <c r="DP22"/>
  <c r="DQ22"/>
  <c r="DR22"/>
  <c r="DG156" i="28"/>
  <c r="DP157"/>
  <c r="BF158"/>
  <c r="DH158"/>
  <c r="BR158"/>
  <c r="J163"/>
  <c r="Z163"/>
  <c r="BI163"/>
  <c r="BY163"/>
  <c r="AC165"/>
  <c r="M165"/>
  <c r="BL165"/>
  <c r="DM165"/>
  <c r="AD165"/>
  <c r="N165"/>
  <c r="BN165"/>
  <c r="DN165"/>
  <c r="J169"/>
  <c r="Z169"/>
  <c r="BI169"/>
  <c r="AF169"/>
  <c r="P169"/>
  <c r="BQ169"/>
  <c r="AG169"/>
  <c r="Q169"/>
  <c r="BR169"/>
  <c r="DQ169"/>
  <c r="E172"/>
  <c r="U172"/>
  <c r="BA172"/>
  <c r="DE172"/>
  <c r="I172"/>
  <c r="Y172"/>
  <c r="BH172"/>
  <c r="AH172"/>
  <c r="R172"/>
  <c r="BT172"/>
  <c r="J173"/>
  <c r="Z173"/>
  <c r="BI173"/>
  <c r="I175"/>
  <c r="Y175"/>
  <c r="BH175"/>
  <c r="DI175"/>
  <c r="AF175"/>
  <c r="P175"/>
  <c r="BQ175"/>
  <c r="DP175"/>
  <c r="DM177"/>
  <c r="DI178"/>
  <c r="DM178"/>
  <c r="DL178"/>
  <c r="BR179"/>
  <c r="DQ179"/>
  <c r="DN180"/>
  <c r="DP182"/>
  <c r="DN182"/>
  <c r="DQ186"/>
  <c r="DF187"/>
  <c r="F217"/>
  <c r="G217"/>
  <c r="H217"/>
  <c r="I217"/>
  <c r="J217"/>
  <c r="K217"/>
  <c r="L217"/>
  <c r="M217"/>
  <c r="N217"/>
  <c r="O217"/>
  <c r="P217"/>
  <c r="Q217"/>
  <c r="R217"/>
  <c r="S217"/>
  <c r="U217"/>
  <c r="V217"/>
  <c r="W217"/>
  <c r="X217"/>
  <c r="Y217"/>
  <c r="Z217"/>
  <c r="AA217"/>
  <c r="AB217"/>
  <c r="AC217"/>
  <c r="AD217"/>
  <c r="AE217"/>
  <c r="AF217"/>
  <c r="AG217"/>
  <c r="AH217"/>
  <c r="AI217"/>
  <c r="E217"/>
  <c r="A178"/>
  <c r="B178"/>
  <c r="C178"/>
  <c r="DG178"/>
  <c r="DO178"/>
  <c r="DP178"/>
  <c r="A179"/>
  <c r="B179"/>
  <c r="C179"/>
  <c r="BI179"/>
  <c r="BK179"/>
  <c r="BL179"/>
  <c r="DM179"/>
  <c r="BN179"/>
  <c r="DN179"/>
  <c r="BO179"/>
  <c r="BP179"/>
  <c r="BQ179"/>
  <c r="DP179"/>
  <c r="BT179"/>
  <c r="BU179"/>
  <c r="A180"/>
  <c r="C217"/>
  <c r="B180"/>
  <c r="C180"/>
  <c r="DH180"/>
  <c r="DI180"/>
  <c r="DL180"/>
  <c r="DM180"/>
  <c r="DP180"/>
  <c r="DQ180"/>
  <c r="A181"/>
  <c r="B181"/>
  <c r="C181"/>
  <c r="DM181"/>
  <c r="DN181"/>
  <c r="DQ181"/>
  <c r="A182"/>
  <c r="B182"/>
  <c r="C182"/>
  <c r="BM182"/>
  <c r="DQ182"/>
  <c r="A183"/>
  <c r="B183"/>
  <c r="C183"/>
  <c r="DL183"/>
  <c r="DN183"/>
  <c r="DQ183"/>
  <c r="A184"/>
  <c r="B184"/>
  <c r="C184"/>
  <c r="BA184"/>
  <c r="BB184"/>
  <c r="DF184"/>
  <c r="BF184"/>
  <c r="BK184"/>
  <c r="BL184"/>
  <c r="DM184"/>
  <c r="BN184"/>
  <c r="DN184"/>
  <c r="BO184"/>
  <c r="BP184"/>
  <c r="DO184"/>
  <c r="BQ184"/>
  <c r="BR184"/>
  <c r="DQ184"/>
  <c r="BT184"/>
  <c r="BU184"/>
  <c r="BV184"/>
  <c r="A185"/>
  <c r="B185"/>
  <c r="C185"/>
  <c r="DM185"/>
  <c r="DN185"/>
  <c r="DP185"/>
  <c r="DQ185"/>
  <c r="A186"/>
  <c r="B186"/>
  <c r="C186"/>
  <c r="DM186"/>
  <c r="DP186"/>
  <c r="A187"/>
  <c r="B187"/>
  <c r="C187"/>
  <c r="DM187"/>
  <c r="DN187"/>
  <c r="B177"/>
  <c r="C177"/>
  <c r="BM177"/>
  <c r="DO177"/>
  <c r="DQ177"/>
  <c r="A177"/>
  <c r="B15" i="33"/>
  <c r="B35"/>
  <c r="A176" i="28"/>
  <c r="B176"/>
  <c r="C176"/>
  <c r="DF176"/>
  <c r="DG176"/>
  <c r="DN176"/>
  <c r="DO176"/>
  <c r="DP176"/>
  <c r="F216"/>
  <c r="G216"/>
  <c r="H216"/>
  <c r="I216"/>
  <c r="J216"/>
  <c r="K216"/>
  <c r="L216"/>
  <c r="M216"/>
  <c r="N216"/>
  <c r="O216"/>
  <c r="P216"/>
  <c r="Q216"/>
  <c r="R216"/>
  <c r="S216"/>
  <c r="U216"/>
  <c r="V216"/>
  <c r="W216"/>
  <c r="X216"/>
  <c r="Y216"/>
  <c r="Z216"/>
  <c r="AA216"/>
  <c r="AB216"/>
  <c r="AC216"/>
  <c r="AD216"/>
  <c r="AE216"/>
  <c r="AF216"/>
  <c r="AG216"/>
  <c r="AH216"/>
  <c r="AI216"/>
  <c r="E216"/>
  <c r="A158"/>
  <c r="B158"/>
  <c r="C158"/>
  <c r="BO158"/>
  <c r="BP158"/>
  <c r="DO158"/>
  <c r="BQ158"/>
  <c r="DP158"/>
  <c r="BU158"/>
  <c r="BV158"/>
  <c r="A159"/>
  <c r="B159"/>
  <c r="C159"/>
  <c r="D159"/>
  <c r="E159"/>
  <c r="U159"/>
  <c r="BA159"/>
  <c r="F159"/>
  <c r="G159"/>
  <c r="H159"/>
  <c r="I159"/>
  <c r="J159"/>
  <c r="K159"/>
  <c r="AA159"/>
  <c r="BJ159"/>
  <c r="BZ159"/>
  <c r="L159"/>
  <c r="M159"/>
  <c r="N159"/>
  <c r="O159"/>
  <c r="P159"/>
  <c r="Q159"/>
  <c r="R159"/>
  <c r="S159"/>
  <c r="T159"/>
  <c r="V159"/>
  <c r="W159"/>
  <c r="X159"/>
  <c r="Y159"/>
  <c r="Z159"/>
  <c r="AB159"/>
  <c r="BK159"/>
  <c r="AC159"/>
  <c r="BL159"/>
  <c r="DM159"/>
  <c r="AD159"/>
  <c r="BN159"/>
  <c r="DN159"/>
  <c r="AE159"/>
  <c r="BO159"/>
  <c r="AF159"/>
  <c r="BQ159"/>
  <c r="AG159"/>
  <c r="BR159"/>
  <c r="DQ159"/>
  <c r="AH159"/>
  <c r="BT159"/>
  <c r="AI159"/>
  <c r="BU159"/>
  <c r="BV159"/>
  <c r="A160"/>
  <c r="B160"/>
  <c r="C160"/>
  <c r="D160"/>
  <c r="E160"/>
  <c r="F160"/>
  <c r="G160"/>
  <c r="H160"/>
  <c r="X160"/>
  <c r="BF160"/>
  <c r="DH160"/>
  <c r="I160"/>
  <c r="J160"/>
  <c r="K160"/>
  <c r="L160"/>
  <c r="M160"/>
  <c r="N160"/>
  <c r="O160"/>
  <c r="P160"/>
  <c r="Q160"/>
  <c r="R160"/>
  <c r="S160"/>
  <c r="T160"/>
  <c r="U160"/>
  <c r="V160"/>
  <c r="W160"/>
  <c r="Y160"/>
  <c r="Z160"/>
  <c r="AA160"/>
  <c r="AB160"/>
  <c r="BK160"/>
  <c r="AC160"/>
  <c r="BL160"/>
  <c r="AD160"/>
  <c r="BN160"/>
  <c r="DN160"/>
  <c r="AE160"/>
  <c r="BO160"/>
  <c r="BP160"/>
  <c r="AF160"/>
  <c r="BQ160"/>
  <c r="AG160"/>
  <c r="BR160"/>
  <c r="DQ160"/>
  <c r="AH160"/>
  <c r="BT160"/>
  <c r="AI160"/>
  <c r="BU160"/>
  <c r="BV160"/>
  <c r="A161"/>
  <c r="B161"/>
  <c r="C161"/>
  <c r="D161"/>
  <c r="E161"/>
  <c r="U161"/>
  <c r="BA161"/>
  <c r="F161"/>
  <c r="G161"/>
  <c r="W161"/>
  <c r="BD161"/>
  <c r="DG161"/>
  <c r="H161"/>
  <c r="I161"/>
  <c r="J161"/>
  <c r="K161"/>
  <c r="L161"/>
  <c r="M161"/>
  <c r="N161"/>
  <c r="O161"/>
  <c r="P161"/>
  <c r="Q161"/>
  <c r="R161"/>
  <c r="S161"/>
  <c r="T161"/>
  <c r="V161"/>
  <c r="X161"/>
  <c r="Y161"/>
  <c r="Z161"/>
  <c r="AA161"/>
  <c r="AB161"/>
  <c r="BK161"/>
  <c r="DL161"/>
  <c r="AC161"/>
  <c r="BL161"/>
  <c r="DM161"/>
  <c r="AD161"/>
  <c r="BN161"/>
  <c r="DN161"/>
  <c r="AE161"/>
  <c r="BO161"/>
  <c r="BP161"/>
  <c r="DO161"/>
  <c r="AF161"/>
  <c r="BQ161"/>
  <c r="AG161"/>
  <c r="BR161"/>
  <c r="BS161"/>
  <c r="DQ161"/>
  <c r="AH161"/>
  <c r="BT161"/>
  <c r="AI161"/>
  <c r="BU161"/>
  <c r="A162"/>
  <c r="B162"/>
  <c r="C162"/>
  <c r="E162"/>
  <c r="F162"/>
  <c r="G162"/>
  <c r="H162"/>
  <c r="I162"/>
  <c r="J162"/>
  <c r="Z162"/>
  <c r="BI162"/>
  <c r="DJ162"/>
  <c r="K162"/>
  <c r="L162"/>
  <c r="M162"/>
  <c r="N162"/>
  <c r="O162"/>
  <c r="P162"/>
  <c r="Q162"/>
  <c r="R162"/>
  <c r="S162"/>
  <c r="T162"/>
  <c r="U162"/>
  <c r="V162"/>
  <c r="W162"/>
  <c r="X162"/>
  <c r="Y162"/>
  <c r="AA162"/>
  <c r="AB162"/>
  <c r="BK162"/>
  <c r="DL162"/>
  <c r="AC162"/>
  <c r="BL162"/>
  <c r="DM162"/>
  <c r="AD162"/>
  <c r="BN162"/>
  <c r="DN162"/>
  <c r="AE162"/>
  <c r="BO162"/>
  <c r="BP162"/>
  <c r="DO162"/>
  <c r="AF162"/>
  <c r="BQ162"/>
  <c r="DP162"/>
  <c r="AG162"/>
  <c r="BR162"/>
  <c r="AH162"/>
  <c r="BT162"/>
  <c r="AI162"/>
  <c r="BU162"/>
  <c r="BV162"/>
  <c r="A163"/>
  <c r="B163"/>
  <c r="C163"/>
  <c r="D163"/>
  <c r="E163"/>
  <c r="F163"/>
  <c r="G163"/>
  <c r="H163"/>
  <c r="I163"/>
  <c r="K163"/>
  <c r="L163"/>
  <c r="AB163"/>
  <c r="BK163"/>
  <c r="M163"/>
  <c r="N163"/>
  <c r="O163"/>
  <c r="P163"/>
  <c r="Q163"/>
  <c r="R163"/>
  <c r="S163"/>
  <c r="T163"/>
  <c r="U163"/>
  <c r="V163"/>
  <c r="W163"/>
  <c r="X163"/>
  <c r="Y163"/>
  <c r="AA163"/>
  <c r="AC163"/>
  <c r="BL163"/>
  <c r="DM163"/>
  <c r="AD163"/>
  <c r="BN163"/>
  <c r="DN163"/>
  <c r="AE163"/>
  <c r="BO163"/>
  <c r="BP163"/>
  <c r="AF163"/>
  <c r="BQ163"/>
  <c r="DP163"/>
  <c r="AG163"/>
  <c r="BR163"/>
  <c r="DQ163"/>
  <c r="AH163"/>
  <c r="BT163"/>
  <c r="AI163"/>
  <c r="BU163"/>
  <c r="A164"/>
  <c r="B164"/>
  <c r="C164"/>
  <c r="D164"/>
  <c r="E164"/>
  <c r="F164"/>
  <c r="G164"/>
  <c r="W164"/>
  <c r="BD164"/>
  <c r="DG164"/>
  <c r="H164"/>
  <c r="X164"/>
  <c r="BF164"/>
  <c r="DH164"/>
  <c r="I164"/>
  <c r="J164"/>
  <c r="K164"/>
  <c r="L164"/>
  <c r="M164"/>
  <c r="N164"/>
  <c r="O164"/>
  <c r="P164"/>
  <c r="Q164"/>
  <c r="R164"/>
  <c r="S164"/>
  <c r="T164"/>
  <c r="U164"/>
  <c r="V164"/>
  <c r="Y164"/>
  <c r="Z164"/>
  <c r="AA164"/>
  <c r="AB164"/>
  <c r="BK164"/>
  <c r="DL164"/>
  <c r="AC164"/>
  <c r="BL164"/>
  <c r="AD164"/>
  <c r="BN164"/>
  <c r="DN164"/>
  <c r="AE164"/>
  <c r="BO164"/>
  <c r="BP164"/>
  <c r="AF164"/>
  <c r="BQ164"/>
  <c r="AG164"/>
  <c r="BR164"/>
  <c r="DQ164"/>
  <c r="AH164"/>
  <c r="BT164"/>
  <c r="AI164"/>
  <c r="BU164"/>
  <c r="BV164"/>
  <c r="A165"/>
  <c r="B165"/>
  <c r="C165"/>
  <c r="D165"/>
  <c r="E165"/>
  <c r="U165"/>
  <c r="BA165"/>
  <c r="F165"/>
  <c r="G165"/>
  <c r="H165"/>
  <c r="I165"/>
  <c r="J165"/>
  <c r="K165"/>
  <c r="L165"/>
  <c r="O165"/>
  <c r="P165"/>
  <c r="Q165"/>
  <c r="R165"/>
  <c r="S165"/>
  <c r="T165"/>
  <c r="V165"/>
  <c r="W165"/>
  <c r="X165"/>
  <c r="Y165"/>
  <c r="Z165"/>
  <c r="AA165"/>
  <c r="AB165"/>
  <c r="BK165"/>
  <c r="DL165"/>
  <c r="AE165"/>
  <c r="BO165"/>
  <c r="BP165"/>
  <c r="AF165"/>
  <c r="BQ165"/>
  <c r="DP165"/>
  <c r="AG165"/>
  <c r="BR165"/>
  <c r="DQ165"/>
  <c r="AH165"/>
  <c r="BT165"/>
  <c r="AI165"/>
  <c r="BU165"/>
  <c r="BV165"/>
  <c r="A166"/>
  <c r="B166"/>
  <c r="C166"/>
  <c r="DM166"/>
  <c r="DN166"/>
  <c r="DO166"/>
  <c r="A167"/>
  <c r="B167"/>
  <c r="C167"/>
  <c r="D167"/>
  <c r="E167"/>
  <c r="F167"/>
  <c r="G167"/>
  <c r="W167"/>
  <c r="BD167"/>
  <c r="DG167"/>
  <c r="H167"/>
  <c r="I167"/>
  <c r="J167"/>
  <c r="K167"/>
  <c r="L167"/>
  <c r="M167"/>
  <c r="N167"/>
  <c r="O167"/>
  <c r="P167"/>
  <c r="Q167"/>
  <c r="R167"/>
  <c r="S167"/>
  <c r="T167"/>
  <c r="U167"/>
  <c r="V167"/>
  <c r="X167"/>
  <c r="Y167"/>
  <c r="Z167"/>
  <c r="AA167"/>
  <c r="AB167"/>
  <c r="AC167"/>
  <c r="BL167"/>
  <c r="DM167"/>
  <c r="AD167"/>
  <c r="BN167"/>
  <c r="AE167"/>
  <c r="BO167"/>
  <c r="BP167"/>
  <c r="AF167"/>
  <c r="BQ167"/>
  <c r="AG167"/>
  <c r="BR167"/>
  <c r="DQ167"/>
  <c r="AH167"/>
  <c r="BT167"/>
  <c r="AI167"/>
  <c r="BU167"/>
  <c r="BV167"/>
  <c r="A168"/>
  <c r="B168"/>
  <c r="C168"/>
  <c r="DH168"/>
  <c r="DM168"/>
  <c r="DN168"/>
  <c r="DO168"/>
  <c r="DQ168"/>
  <c r="A169"/>
  <c r="B169"/>
  <c r="C169"/>
  <c r="D169"/>
  <c r="E169"/>
  <c r="F169"/>
  <c r="G169"/>
  <c r="H169"/>
  <c r="I169"/>
  <c r="K169"/>
  <c r="L169"/>
  <c r="M169"/>
  <c r="N169"/>
  <c r="O169"/>
  <c r="R169"/>
  <c r="S169"/>
  <c r="T169"/>
  <c r="U169"/>
  <c r="V169"/>
  <c r="W169"/>
  <c r="X169"/>
  <c r="Y169"/>
  <c r="AA169"/>
  <c r="AB169"/>
  <c r="BK169"/>
  <c r="AC169"/>
  <c r="BL169"/>
  <c r="DM169"/>
  <c r="AD169"/>
  <c r="BN169"/>
  <c r="DN169"/>
  <c r="AE169"/>
  <c r="BO169"/>
  <c r="BP169"/>
  <c r="DO169"/>
  <c r="AH169"/>
  <c r="BT169"/>
  <c r="AI169"/>
  <c r="BU169"/>
  <c r="A170"/>
  <c r="B170"/>
  <c r="C170"/>
  <c r="DN170"/>
  <c r="DO170"/>
  <c r="DP170"/>
  <c r="DQ170"/>
  <c r="A171"/>
  <c r="B171"/>
  <c r="C171"/>
  <c r="DL171"/>
  <c r="DM171"/>
  <c r="DN171"/>
  <c r="BS171"/>
  <c r="DQ171"/>
  <c r="A172"/>
  <c r="B172"/>
  <c r="C172"/>
  <c r="D172"/>
  <c r="F172"/>
  <c r="G172"/>
  <c r="H172"/>
  <c r="J172"/>
  <c r="K172"/>
  <c r="L172"/>
  <c r="M172"/>
  <c r="N172"/>
  <c r="O172"/>
  <c r="P172"/>
  <c r="Q172"/>
  <c r="S172"/>
  <c r="T172"/>
  <c r="V172"/>
  <c r="W172"/>
  <c r="X172"/>
  <c r="Z172"/>
  <c r="AA172"/>
  <c r="AB172"/>
  <c r="BK172"/>
  <c r="DL172"/>
  <c r="AC172"/>
  <c r="BL172"/>
  <c r="AD172"/>
  <c r="BN172"/>
  <c r="DN172"/>
  <c r="AE172"/>
  <c r="BO172"/>
  <c r="BP172"/>
  <c r="DO172"/>
  <c r="AF172"/>
  <c r="BQ172"/>
  <c r="AG172"/>
  <c r="BR172"/>
  <c r="DQ172"/>
  <c r="AI172"/>
  <c r="BU172"/>
  <c r="BV172"/>
  <c r="A173"/>
  <c r="B173"/>
  <c r="C173"/>
  <c r="D173"/>
  <c r="E173"/>
  <c r="F173"/>
  <c r="G173"/>
  <c r="H173"/>
  <c r="I173"/>
  <c r="K173"/>
  <c r="L173"/>
  <c r="M173"/>
  <c r="N173"/>
  <c r="O173"/>
  <c r="P173"/>
  <c r="Q173"/>
  <c r="R173"/>
  <c r="S173"/>
  <c r="T173"/>
  <c r="U173"/>
  <c r="V173"/>
  <c r="W173"/>
  <c r="X173"/>
  <c r="Y173"/>
  <c r="AA173"/>
  <c r="AB173"/>
  <c r="AC173"/>
  <c r="BL173"/>
  <c r="DM173"/>
  <c r="AD173"/>
  <c r="BN173"/>
  <c r="DN173"/>
  <c r="AE173"/>
  <c r="BO173"/>
  <c r="BP173"/>
  <c r="AF173"/>
  <c r="BQ173"/>
  <c r="AG173"/>
  <c r="BR173"/>
  <c r="DQ173"/>
  <c r="AH173"/>
  <c r="BT173"/>
  <c r="AI173"/>
  <c r="BU173"/>
  <c r="BV173"/>
  <c r="A174"/>
  <c r="B174"/>
  <c r="C174"/>
  <c r="D174"/>
  <c r="E174"/>
  <c r="F174"/>
  <c r="G174"/>
  <c r="H174"/>
  <c r="X174"/>
  <c r="BF174"/>
  <c r="DH174"/>
  <c r="I174"/>
  <c r="J174"/>
  <c r="K174"/>
  <c r="L174"/>
  <c r="M174"/>
  <c r="N174"/>
  <c r="O174"/>
  <c r="P174"/>
  <c r="Q174"/>
  <c r="R174"/>
  <c r="S174"/>
  <c r="T174"/>
  <c r="U174"/>
  <c r="V174"/>
  <c r="W174"/>
  <c r="Y174"/>
  <c r="Z174"/>
  <c r="AA174"/>
  <c r="AB174"/>
  <c r="BK174"/>
  <c r="AC174"/>
  <c r="BL174"/>
  <c r="DM174"/>
  <c r="AD174"/>
  <c r="BN174"/>
  <c r="DN174"/>
  <c r="AE174"/>
  <c r="BO174"/>
  <c r="BP174"/>
  <c r="DO174"/>
  <c r="AF174"/>
  <c r="BQ174"/>
  <c r="DP174"/>
  <c r="AG174"/>
  <c r="BR174"/>
  <c r="DQ174"/>
  <c r="AH174"/>
  <c r="BT174"/>
  <c r="AI174"/>
  <c r="BU174"/>
  <c r="BV174"/>
  <c r="A175"/>
  <c r="B175"/>
  <c r="C175"/>
  <c r="D175"/>
  <c r="E175"/>
  <c r="F175"/>
  <c r="G175"/>
  <c r="W175"/>
  <c r="BD175"/>
  <c r="DG175"/>
  <c r="H175"/>
  <c r="J175"/>
  <c r="K175"/>
  <c r="L175"/>
  <c r="M175"/>
  <c r="N175"/>
  <c r="O175"/>
  <c r="Q175"/>
  <c r="R175"/>
  <c r="S175"/>
  <c r="T175"/>
  <c r="U175"/>
  <c r="V175"/>
  <c r="X175"/>
  <c r="Z175"/>
  <c r="AA175"/>
  <c r="AB175"/>
  <c r="BK175"/>
  <c r="AC175"/>
  <c r="BL175"/>
  <c r="DM175"/>
  <c r="AD175"/>
  <c r="BN175"/>
  <c r="DN175"/>
  <c r="AE175"/>
  <c r="BO175"/>
  <c r="BP175"/>
  <c r="AG175"/>
  <c r="BR175"/>
  <c r="DQ175"/>
  <c r="AH175"/>
  <c r="BT175"/>
  <c r="AI175"/>
  <c r="BU175"/>
  <c r="DG157"/>
  <c r="DM157"/>
  <c r="DN157"/>
  <c r="DQ157"/>
  <c r="B157"/>
  <c r="C157"/>
  <c r="A157"/>
  <c r="A156"/>
  <c r="B156"/>
  <c r="C156"/>
  <c r="DL156"/>
  <c r="DN156"/>
  <c r="DO156"/>
  <c r="DQ156"/>
  <c r="F23" i="32"/>
  <c r="E23"/>
  <c r="D23"/>
  <c r="F22"/>
  <c r="E22"/>
  <c r="D22"/>
  <c r="BV16"/>
  <c r="BT16"/>
  <c r="BR16"/>
  <c r="BQ16"/>
  <c r="BP16"/>
  <c r="BN16"/>
  <c r="BL16"/>
  <c r="BK16"/>
  <c r="BJ16"/>
  <c r="BI16"/>
  <c r="BH16"/>
  <c r="BF16"/>
  <c r="BD16"/>
  <c r="BB16"/>
  <c r="BA16"/>
  <c r="DR14"/>
  <c r="DR12"/>
  <c r="DH12"/>
  <c r="DG12"/>
  <c r="DF12"/>
  <c r="DS12"/>
  <c r="DQ12"/>
  <c r="DO12"/>
  <c r="BM12"/>
  <c r="DM12"/>
  <c r="DK12"/>
  <c r="DI12"/>
  <c r="DM11"/>
  <c r="DR11"/>
  <c r="BS11"/>
  <c r="DP11"/>
  <c r="DO11"/>
  <c r="DN11"/>
  <c r="DF11"/>
  <c r="DR10"/>
  <c r="DQ10"/>
  <c r="DP10"/>
  <c r="BP10"/>
  <c r="DO10"/>
  <c r="BL10"/>
  <c r="DM10"/>
  <c r="BJ10"/>
  <c r="DK10"/>
  <c r="BI10"/>
  <c r="DJ10"/>
  <c r="BF10"/>
  <c r="DH10"/>
  <c r="DG10"/>
  <c r="DG9"/>
  <c r="DF9"/>
  <c r="DE9"/>
  <c r="DR9"/>
  <c r="DQ9"/>
  <c r="DP9"/>
  <c r="DN9"/>
  <c r="BM9"/>
  <c r="DL9"/>
  <c r="DJ9"/>
  <c r="BG9"/>
  <c r="DH9"/>
  <c r="DI8"/>
  <c r="DH8"/>
  <c r="DR8"/>
  <c r="DQ8"/>
  <c r="DP8"/>
  <c r="BM8"/>
  <c r="DM8"/>
  <c r="DL8"/>
  <c r="DE8"/>
  <c r="DS7"/>
  <c r="DR7"/>
  <c r="DN7"/>
  <c r="DL7"/>
  <c r="DJ7"/>
  <c r="DI7"/>
  <c r="DH7"/>
  <c r="DG7"/>
  <c r="DJ6"/>
  <c r="DF6"/>
  <c r="DE6"/>
  <c r="DS6"/>
  <c r="DQ6"/>
  <c r="DP6"/>
  <c r="DN6"/>
  <c r="DK6"/>
  <c r="DI6"/>
  <c r="DG6"/>
  <c r="BG6"/>
  <c r="DS5"/>
  <c r="DQ5"/>
  <c r="DP5"/>
  <c r="BP5"/>
  <c r="DO5"/>
  <c r="BL5"/>
  <c r="DL5"/>
  <c r="BJ5"/>
  <c r="BZ5"/>
  <c r="BI5"/>
  <c r="BY5"/>
  <c r="DI5"/>
  <c r="BF5"/>
  <c r="DH5"/>
  <c r="DM4"/>
  <c r="DR4"/>
  <c r="DQ4"/>
  <c r="BM4"/>
  <c r="DK4"/>
  <c r="DI4"/>
  <c r="DH4"/>
  <c r="DG4"/>
  <c r="DF4"/>
  <c r="DE4"/>
  <c r="DJ3"/>
  <c r="DE3"/>
  <c r="DR3"/>
  <c r="DN3"/>
  <c r="BH39"/>
  <c r="DF3"/>
  <c r="F22" i="31"/>
  <c r="E22"/>
  <c r="D22"/>
  <c r="F21"/>
  <c r="E21"/>
  <c r="D21"/>
  <c r="E20"/>
  <c r="E23"/>
  <c r="D20"/>
  <c r="BV15"/>
  <c r="BT15"/>
  <c r="BR15"/>
  <c r="BQ15"/>
  <c r="BP15"/>
  <c r="BN15"/>
  <c r="BL15"/>
  <c r="BK15"/>
  <c r="BJ15"/>
  <c r="BI15"/>
  <c r="BH15"/>
  <c r="BF15"/>
  <c r="BD15"/>
  <c r="BB15"/>
  <c r="BA15"/>
  <c r="BU13"/>
  <c r="BV13"/>
  <c r="DS13"/>
  <c r="BT13"/>
  <c r="DR13"/>
  <c r="BR13"/>
  <c r="DQ13"/>
  <c r="BQ13"/>
  <c r="BO13"/>
  <c r="BP13"/>
  <c r="BO3"/>
  <c r="BO4"/>
  <c r="BO5"/>
  <c r="BO6"/>
  <c r="BO7"/>
  <c r="BO8"/>
  <c r="BO9"/>
  <c r="BO10"/>
  <c r="BO11"/>
  <c r="BO12"/>
  <c r="CW13"/>
  <c r="BN13"/>
  <c r="DN13"/>
  <c r="BL13"/>
  <c r="BK13"/>
  <c r="DL13"/>
  <c r="BJ13"/>
  <c r="DK13"/>
  <c r="BI13"/>
  <c r="BY13"/>
  <c r="BH13"/>
  <c r="DI13"/>
  <c r="BF13"/>
  <c r="DH13"/>
  <c r="BD13"/>
  <c r="BB13"/>
  <c r="BA13"/>
  <c r="BF12"/>
  <c r="DH12"/>
  <c r="BD12"/>
  <c r="DG12"/>
  <c r="BB12"/>
  <c r="DF12"/>
  <c r="BU12"/>
  <c r="BT12"/>
  <c r="DR12"/>
  <c r="BR12"/>
  <c r="DQ12"/>
  <c r="BQ12"/>
  <c r="DP12"/>
  <c r="BP12"/>
  <c r="DO12"/>
  <c r="BN12"/>
  <c r="BL12"/>
  <c r="DM12"/>
  <c r="BK12"/>
  <c r="BJ12"/>
  <c r="BZ12"/>
  <c r="BI12"/>
  <c r="BH12"/>
  <c r="DI12"/>
  <c r="BA12"/>
  <c r="BC12"/>
  <c r="BE12"/>
  <c r="BU11"/>
  <c r="BU3"/>
  <c r="BU4"/>
  <c r="BU5"/>
  <c r="BU6"/>
  <c r="BU7"/>
  <c r="BU8"/>
  <c r="BU9"/>
  <c r="BU10"/>
  <c r="DB11"/>
  <c r="BT11"/>
  <c r="DR11"/>
  <c r="BR11"/>
  <c r="BQ11"/>
  <c r="DP11"/>
  <c r="BP11"/>
  <c r="DO11"/>
  <c r="BN11"/>
  <c r="DN11"/>
  <c r="BL11"/>
  <c r="DM11"/>
  <c r="BK11"/>
  <c r="BJ11"/>
  <c r="BZ11"/>
  <c r="BI11"/>
  <c r="BY11"/>
  <c r="BH11"/>
  <c r="DI11"/>
  <c r="BF11"/>
  <c r="BD11"/>
  <c r="BB11"/>
  <c r="DF11"/>
  <c r="BA11"/>
  <c r="BT10"/>
  <c r="DR10"/>
  <c r="BI10"/>
  <c r="DJ10"/>
  <c r="BD10"/>
  <c r="DG10"/>
  <c r="BY10"/>
  <c r="BV10"/>
  <c r="DS10"/>
  <c r="BR10"/>
  <c r="DQ10"/>
  <c r="BQ10"/>
  <c r="DP10"/>
  <c r="BP10"/>
  <c r="BN10"/>
  <c r="DN10"/>
  <c r="BL10"/>
  <c r="DM10"/>
  <c r="BK10"/>
  <c r="BJ10"/>
  <c r="DK10"/>
  <c r="BH10"/>
  <c r="BF10"/>
  <c r="DH10"/>
  <c r="BA10"/>
  <c r="BB10"/>
  <c r="BC10"/>
  <c r="BE10"/>
  <c r="BK9"/>
  <c r="DL9"/>
  <c r="BJ9"/>
  <c r="DK9"/>
  <c r="BB9"/>
  <c r="DF9"/>
  <c r="BT9"/>
  <c r="DR9"/>
  <c r="BR9"/>
  <c r="DQ9"/>
  <c r="BQ9"/>
  <c r="DP9"/>
  <c r="BP9"/>
  <c r="BN9"/>
  <c r="BL9"/>
  <c r="DM9"/>
  <c r="BZ9"/>
  <c r="BI9"/>
  <c r="BY9"/>
  <c r="BH9"/>
  <c r="BF9"/>
  <c r="DH9"/>
  <c r="BD9"/>
  <c r="DG9"/>
  <c r="BA9"/>
  <c r="DE9"/>
  <c r="BF8"/>
  <c r="DH8"/>
  <c r="BV8"/>
  <c r="BT8"/>
  <c r="DR8"/>
  <c r="BR8"/>
  <c r="DQ8"/>
  <c r="BQ8"/>
  <c r="DP8"/>
  <c r="BP8"/>
  <c r="DO8"/>
  <c r="BN8"/>
  <c r="BL8"/>
  <c r="DM8"/>
  <c r="BK8"/>
  <c r="DL8"/>
  <c r="BJ8"/>
  <c r="BZ8"/>
  <c r="BI8"/>
  <c r="BY8"/>
  <c r="BH8"/>
  <c r="DI8"/>
  <c r="BD8"/>
  <c r="BB8"/>
  <c r="BA8"/>
  <c r="DE8"/>
  <c r="BL7"/>
  <c r="DM7"/>
  <c r="BF7"/>
  <c r="DH7"/>
  <c r="BV7"/>
  <c r="BT7"/>
  <c r="DR7"/>
  <c r="BR7"/>
  <c r="DQ7"/>
  <c r="BQ7"/>
  <c r="BN7"/>
  <c r="BK7"/>
  <c r="DL7"/>
  <c r="BJ7"/>
  <c r="BI7"/>
  <c r="DJ7"/>
  <c r="BH7"/>
  <c r="DI7"/>
  <c r="BD7"/>
  <c r="DG7"/>
  <c r="BB7"/>
  <c r="BA7"/>
  <c r="BB6"/>
  <c r="DF6"/>
  <c r="BA6"/>
  <c r="DE6"/>
  <c r="BV6"/>
  <c r="DS6"/>
  <c r="BT6"/>
  <c r="DR6"/>
  <c r="BR6"/>
  <c r="DQ6"/>
  <c r="BQ6"/>
  <c r="DP6"/>
  <c r="BP6"/>
  <c r="BN6"/>
  <c r="BL6"/>
  <c r="BK6"/>
  <c r="BJ6"/>
  <c r="BZ6"/>
  <c r="BI6"/>
  <c r="BY6"/>
  <c r="BH6"/>
  <c r="DI6"/>
  <c r="BF6"/>
  <c r="BD6"/>
  <c r="DG6"/>
  <c r="BC6"/>
  <c r="BI5"/>
  <c r="DJ5"/>
  <c r="BF5"/>
  <c r="DH5"/>
  <c r="BV5"/>
  <c r="DS5"/>
  <c r="DB5"/>
  <c r="BT5"/>
  <c r="BQ5"/>
  <c r="BR5"/>
  <c r="BS5"/>
  <c r="DQ5"/>
  <c r="BP5"/>
  <c r="DO5"/>
  <c r="BN5"/>
  <c r="BN3"/>
  <c r="BN4"/>
  <c r="CV5"/>
  <c r="BL5"/>
  <c r="BK5"/>
  <c r="DL5"/>
  <c r="BJ5"/>
  <c r="BZ5"/>
  <c r="BY5"/>
  <c r="BH5"/>
  <c r="DI5"/>
  <c r="BD5"/>
  <c r="BA5"/>
  <c r="BB5"/>
  <c r="BC5"/>
  <c r="BE5"/>
  <c r="BL4"/>
  <c r="DM4"/>
  <c r="BK4"/>
  <c r="DL4"/>
  <c r="BJ4"/>
  <c r="DK4"/>
  <c r="BD4"/>
  <c r="DG4"/>
  <c r="BB4"/>
  <c r="DF4"/>
  <c r="BZ4"/>
  <c r="BV4"/>
  <c r="DS4"/>
  <c r="BT4"/>
  <c r="DR4"/>
  <c r="BR4"/>
  <c r="DQ4"/>
  <c r="BQ4"/>
  <c r="CB4"/>
  <c r="BP4"/>
  <c r="BM4"/>
  <c r="BI4"/>
  <c r="BI3"/>
  <c r="CR4"/>
  <c r="BH4"/>
  <c r="DI4"/>
  <c r="BF4"/>
  <c r="DH4"/>
  <c r="BA4"/>
  <c r="BH3"/>
  <c r="DI3"/>
  <c r="BA3"/>
  <c r="DE3"/>
  <c r="BV3"/>
  <c r="BT3"/>
  <c r="BT38"/>
  <c r="BR3"/>
  <c r="BQ3"/>
  <c r="BS3"/>
  <c r="BP3"/>
  <c r="DN3"/>
  <c r="BL3"/>
  <c r="BL20"/>
  <c r="BL21"/>
  <c r="BL22"/>
  <c r="BK3"/>
  <c r="BK20"/>
  <c r="BK21"/>
  <c r="BJ3"/>
  <c r="DJ3"/>
  <c r="BF3"/>
  <c r="BD3"/>
  <c r="BB3"/>
  <c r="BC3"/>
  <c r="BE3"/>
  <c r="DF3"/>
  <c r="AZ14"/>
  <c r="AZ15"/>
  <c r="F31" i="30"/>
  <c r="E31"/>
  <c r="D31"/>
  <c r="F30"/>
  <c r="E30"/>
  <c r="D30"/>
  <c r="BV24"/>
  <c r="BT24"/>
  <c r="BR24"/>
  <c r="BQ24"/>
  <c r="BP24"/>
  <c r="BN24"/>
  <c r="BL24"/>
  <c r="BK24"/>
  <c r="DR12"/>
  <c r="DQ12"/>
  <c r="DO12"/>
  <c r="DM12"/>
  <c r="DI12"/>
  <c r="DH12"/>
  <c r="DG12"/>
  <c r="DF12"/>
  <c r="BU11"/>
  <c r="BV11"/>
  <c r="DR11"/>
  <c r="BS11"/>
  <c r="DP11"/>
  <c r="BP11"/>
  <c r="DO11"/>
  <c r="DN11"/>
  <c r="DM11"/>
  <c r="BK11"/>
  <c r="BZ11"/>
  <c r="BY11"/>
  <c r="DI11"/>
  <c r="DF11"/>
  <c r="AZ11"/>
  <c r="BY10"/>
  <c r="BU10"/>
  <c r="BV10"/>
  <c r="DS10"/>
  <c r="DR10"/>
  <c r="DQ10"/>
  <c r="DP10"/>
  <c r="DM10"/>
  <c r="BK10"/>
  <c r="DK10"/>
  <c r="DJ10"/>
  <c r="DH10"/>
  <c r="DG10"/>
  <c r="DF10"/>
  <c r="AZ10"/>
  <c r="BU9"/>
  <c r="DR9"/>
  <c r="DQ9"/>
  <c r="DP9"/>
  <c r="BP9"/>
  <c r="DO9"/>
  <c r="DM9"/>
  <c r="BK9"/>
  <c r="DL9"/>
  <c r="BZ9"/>
  <c r="BY9"/>
  <c r="DH9"/>
  <c r="DG9"/>
  <c r="DF9"/>
  <c r="AZ9"/>
  <c r="BU8"/>
  <c r="BV8"/>
  <c r="DR8"/>
  <c r="DQ8"/>
  <c r="BP8"/>
  <c r="DO8"/>
  <c r="DN8"/>
  <c r="DM8"/>
  <c r="BK8"/>
  <c r="BZ8"/>
  <c r="BY8"/>
  <c r="DI8"/>
  <c r="DH8"/>
  <c r="DE8"/>
  <c r="AZ8"/>
  <c r="BU7"/>
  <c r="BV7"/>
  <c r="DS7"/>
  <c r="DR7"/>
  <c r="DQ7"/>
  <c r="DN7"/>
  <c r="DM7"/>
  <c r="BK7"/>
  <c r="DJ7"/>
  <c r="DI7"/>
  <c r="DG7"/>
  <c r="AZ7"/>
  <c r="BU6"/>
  <c r="BV6"/>
  <c r="DS6"/>
  <c r="DQ6"/>
  <c r="DP6"/>
  <c r="BP6"/>
  <c r="DN6"/>
  <c r="DM6"/>
  <c r="BK6"/>
  <c r="BZ6"/>
  <c r="BY6"/>
  <c r="DI6"/>
  <c r="DG6"/>
  <c r="DF6"/>
  <c r="AZ6"/>
  <c r="BU5"/>
  <c r="BV5"/>
  <c r="DS5"/>
  <c r="DQ5"/>
  <c r="DP5"/>
  <c r="BP5"/>
  <c r="DO5"/>
  <c r="BK5"/>
  <c r="DL5"/>
  <c r="BZ5"/>
  <c r="BY5"/>
  <c r="DI5"/>
  <c r="DH5"/>
  <c r="DF5"/>
  <c r="AZ5"/>
  <c r="BU4"/>
  <c r="BV4"/>
  <c r="DS4"/>
  <c r="DR4"/>
  <c r="DQ4"/>
  <c r="DP4"/>
  <c r="DM4"/>
  <c r="BK4"/>
  <c r="DL4"/>
  <c r="BZ4"/>
  <c r="DI4"/>
  <c r="DH4"/>
  <c r="DG4"/>
  <c r="DF4"/>
  <c r="DR3"/>
  <c r="DP3"/>
  <c r="DO3"/>
  <c r="DN3"/>
  <c r="BM3"/>
  <c r="DF3"/>
  <c r="BX8"/>
  <c r="CA8"/>
  <c r="CB8"/>
  <c r="CC8"/>
  <c r="CF8"/>
  <c r="CG8"/>
  <c r="BX5"/>
  <c r="CA5"/>
  <c r="CB5"/>
  <c r="CC5"/>
  <c r="CD5"/>
  <c r="CE5"/>
  <c r="BX15"/>
  <c r="BY15"/>
  <c r="CA15"/>
  <c r="CB15"/>
  <c r="CC15"/>
  <c r="CH15"/>
  <c r="CI15"/>
  <c r="BZ18"/>
  <c r="BP18"/>
  <c r="CA18"/>
  <c r="CB18"/>
  <c r="CC18"/>
  <c r="CD18"/>
  <c r="CE18"/>
  <c r="DB20"/>
  <c r="BK167" i="28"/>
  <c r="CA167"/>
  <c r="BX19" i="30"/>
  <c r="CA19"/>
  <c r="CB19"/>
  <c r="CC19"/>
  <c r="CD19"/>
  <c r="CE19"/>
  <c r="BK173" i="28"/>
  <c r="BM173"/>
  <c r="CT19" i="30"/>
  <c r="CT20"/>
  <c r="CT13"/>
  <c r="CC27" i="21"/>
  <c r="Y6" i="33"/>
  <c r="CC24" i="21"/>
  <c r="V6" i="33"/>
  <c r="CF16" i="21"/>
  <c r="CC29"/>
  <c r="AA6" i="33"/>
  <c r="CD7" i="21"/>
  <c r="CE7"/>
  <c r="CC30"/>
  <c r="AB6" i="33"/>
  <c r="CC23" i="22"/>
  <c r="W7" i="33"/>
  <c r="CC25" i="22"/>
  <c r="Y7" i="33"/>
  <c r="CC27" i="22"/>
  <c r="AA7" i="33"/>
  <c r="CC22" i="22"/>
  <c r="V7" i="33"/>
  <c r="CC28" i="22"/>
  <c r="AB7" i="33"/>
  <c r="CC25" i="23"/>
  <c r="AA8" i="33"/>
  <c r="CD11" i="23"/>
  <c r="CE11"/>
  <c r="CC24"/>
  <c r="Z8" i="33"/>
  <c r="CC22" i="23"/>
  <c r="X8" i="33"/>
  <c r="CH5" i="23"/>
  <c r="CI5"/>
  <c r="CC21"/>
  <c r="W8" i="33"/>
  <c r="CF5" i="23"/>
  <c r="CG5"/>
  <c r="CH5" i="24"/>
  <c r="CI5"/>
  <c r="CC25" i="25"/>
  <c r="Y10" i="33"/>
  <c r="CC24" i="25"/>
  <c r="X10" i="33"/>
  <c r="CC23" i="25"/>
  <c r="W10" i="33"/>
  <c r="CF6" i="25"/>
  <c r="CG6"/>
  <c r="CC29"/>
  <c r="AC10" i="33"/>
  <c r="CC20" i="26"/>
  <c r="X11" i="33"/>
  <c r="CC23" i="26"/>
  <c r="AA11" i="33"/>
  <c r="CC18" i="26"/>
  <c r="V11" i="33"/>
  <c r="CC25" i="26"/>
  <c r="AC11" i="33"/>
  <c r="CC24" i="26"/>
  <c r="AB11" i="33"/>
  <c r="CH5" i="27"/>
  <c r="CI5"/>
  <c r="CC23"/>
  <c r="V12" i="33"/>
  <c r="CC30" i="27"/>
  <c r="AC12" i="33"/>
  <c r="CC29" i="27"/>
  <c r="AB12" i="33"/>
  <c r="CC28" i="27"/>
  <c r="AA12" i="33"/>
  <c r="CC25" i="27"/>
  <c r="X12" i="33"/>
  <c r="CD7" i="29"/>
  <c r="CE7"/>
  <c r="CC24"/>
  <c r="AA13" i="33"/>
  <c r="CC22" i="29"/>
  <c r="Y13" i="33"/>
  <c r="CC21" i="29"/>
  <c r="X13" i="33"/>
  <c r="CC26" i="29"/>
  <c r="AC13" i="33"/>
  <c r="CF5" i="29"/>
  <c r="CG5"/>
  <c r="CC19"/>
  <c r="V13" i="33"/>
  <c r="CC20" i="32"/>
  <c r="V15" i="33"/>
  <c r="CC22" i="32"/>
  <c r="X15" i="33"/>
  <c r="CC26" i="32"/>
  <c r="AB15" i="33"/>
  <c r="CC25" i="32"/>
  <c r="AA15" i="33"/>
  <c r="CC27" i="32"/>
  <c r="AC15" i="33"/>
  <c r="CC24" i="32"/>
  <c r="Z15" i="33"/>
  <c r="CC23" i="32"/>
  <c r="Y15" i="33"/>
  <c r="CF5" i="32"/>
  <c r="CF6" i="31"/>
  <c r="CD5"/>
  <c r="CH7"/>
  <c r="CC22"/>
  <c r="CC20"/>
  <c r="CC19"/>
  <c r="CC26"/>
  <c r="CC24"/>
  <c r="CC23"/>
  <c r="CC25"/>
  <c r="CC20" i="29"/>
  <c r="W13" i="33"/>
  <c r="CC26" i="27"/>
  <c r="Y12" i="33"/>
  <c r="CC22" i="25"/>
  <c r="V10" i="33"/>
  <c r="CC20" i="23"/>
  <c r="V8" i="33"/>
  <c r="CC29" i="22"/>
  <c r="AC7" i="33"/>
  <c r="CC31" i="21"/>
  <c r="AC6" i="33"/>
  <c r="CC34" i="20"/>
  <c r="V5" i="33"/>
  <c r="CC40" i="20"/>
  <c r="AB5" i="33"/>
  <c r="CD17" i="20"/>
  <c r="CE17"/>
  <c r="CC37"/>
  <c r="Y5" i="33"/>
  <c r="CC39" i="20"/>
  <c r="AA5" i="33"/>
  <c r="CC38" i="20"/>
  <c r="Z5" i="33"/>
  <c r="CC41" i="20"/>
  <c r="AC5" i="33"/>
  <c r="CF6" i="20"/>
  <c r="CG6"/>
  <c r="CC36"/>
  <c r="X5" i="33"/>
  <c r="CC35" i="20"/>
  <c r="W5" i="33"/>
  <c r="CE23" i="24"/>
  <c r="CG23"/>
  <c r="DG21"/>
  <c r="BG21"/>
  <c r="BG24"/>
  <c r="BI20"/>
  <c r="CR24"/>
  <c r="CR23"/>
  <c r="BY25"/>
  <c r="BY24"/>
  <c r="CR21"/>
  <c r="BZ25"/>
  <c r="DI24"/>
  <c r="CG24"/>
  <c r="DK25"/>
  <c r="BX24"/>
  <c r="CI24"/>
  <c r="CH14" i="25"/>
  <c r="CD9" i="20"/>
  <c r="CE9"/>
  <c r="CD3"/>
  <c r="CE3"/>
  <c r="CF8" i="32"/>
  <c r="CG8"/>
  <c r="CD9"/>
  <c r="CE9"/>
  <c r="CD14"/>
  <c r="CE14"/>
  <c r="CH9" i="27"/>
  <c r="CD10" i="32"/>
  <c r="CD4"/>
  <c r="CE4"/>
  <c r="CF10" i="27"/>
  <c r="CF13" i="32"/>
  <c r="CG13"/>
  <c r="CD7"/>
  <c r="CE7"/>
  <c r="CD15" i="25"/>
  <c r="CD15" i="22"/>
  <c r="CE15"/>
  <c r="CH19" i="24"/>
  <c r="CI19"/>
  <c r="CH13" i="22"/>
  <c r="CI13"/>
  <c r="CD5"/>
  <c r="CE5"/>
  <c r="CD8" i="25"/>
  <c r="CE8"/>
  <c r="CH3" i="24"/>
  <c r="CI3"/>
  <c r="CD14" i="25"/>
  <c r="CD5" i="32"/>
  <c r="CD13"/>
  <c r="CE13"/>
  <c r="CF13" i="27"/>
  <c r="CG13"/>
  <c r="CD14" i="22"/>
  <c r="CE14"/>
  <c r="CF6"/>
  <c r="CG6"/>
  <c r="CD3" i="32"/>
  <c r="CE3"/>
  <c r="CF11" i="27"/>
  <c r="CG11"/>
  <c r="CD11" i="22"/>
  <c r="CE11"/>
  <c r="CF13" i="20"/>
  <c r="CG13"/>
  <c r="CD8" i="31"/>
  <c r="CD11" i="32"/>
  <c r="CE11"/>
  <c r="CD6"/>
  <c r="CE6"/>
  <c r="CD4" i="22"/>
  <c r="CE4"/>
  <c r="CH14" i="24"/>
  <c r="CI14"/>
  <c r="CF8" i="27"/>
  <c r="CG8"/>
  <c r="DK188" i="28"/>
  <c r="BG188"/>
  <c r="BC188"/>
  <c r="BE188"/>
  <c r="BJ179"/>
  <c r="DK179"/>
  <c r="AZ173"/>
  <c r="BA167"/>
  <c r="DE167"/>
  <c r="BI160"/>
  <c r="BJ174"/>
  <c r="DE157"/>
  <c r="BM175"/>
  <c r="BD174"/>
  <c r="DH171"/>
  <c r="DK170"/>
  <c r="BA169"/>
  <c r="BS168"/>
  <c r="BJ167"/>
  <c r="BZ167"/>
  <c r="BD163"/>
  <c r="DG163"/>
  <c r="AZ161"/>
  <c r="BD160"/>
  <c r="DG160"/>
  <c r="BI159"/>
  <c r="DJ159"/>
  <c r="BL158"/>
  <c r="DH177"/>
  <c r="DG180"/>
  <c r="DI171"/>
  <c r="BG181"/>
  <c r="DE170"/>
  <c r="BJ165"/>
  <c r="BH163"/>
  <c r="DI163"/>
  <c r="BC184"/>
  <c r="DH183"/>
  <c r="DI166"/>
  <c r="BG186"/>
  <c r="BS188"/>
  <c r="BF175"/>
  <c r="DH175"/>
  <c r="BH169"/>
  <c r="DI169"/>
  <c r="DJ183"/>
  <c r="BI172"/>
  <c r="BC168"/>
  <c r="BE168"/>
  <c r="BF167"/>
  <c r="DH167"/>
  <c r="BD162"/>
  <c r="DG162"/>
  <c r="BH158"/>
  <c r="DI158"/>
  <c r="DF182"/>
  <c r="DI181"/>
  <c r="DG183"/>
  <c r="BB158"/>
  <c r="DF158"/>
  <c r="BF169"/>
  <c r="AZ165"/>
  <c r="DG170"/>
  <c r="BB162"/>
  <c r="DF162"/>
  <c r="DI186"/>
  <c r="DE156"/>
  <c r="BA174"/>
  <c r="BF173"/>
  <c r="DH173"/>
  <c r="BJ172"/>
  <c r="DK172"/>
  <c r="DI170"/>
  <c r="DF168"/>
  <c r="BH167"/>
  <c r="DI167"/>
  <c r="BD165"/>
  <c r="DG165"/>
  <c r="BI164"/>
  <c r="BA163"/>
  <c r="BF162"/>
  <c r="DH162"/>
  <c r="BI161"/>
  <c r="BY161"/>
  <c r="BF159"/>
  <c r="DH159"/>
  <c r="BI158"/>
  <c r="DF177"/>
  <c r="BF179"/>
  <c r="DH179"/>
  <c r="BH174"/>
  <c r="DI174"/>
  <c r="BC156"/>
  <c r="BE156"/>
  <c r="BJ175"/>
  <c r="BH173"/>
  <c r="DI173"/>
  <c r="DG171"/>
  <c r="AZ169"/>
  <c r="BB169"/>
  <c r="BD169"/>
  <c r="BX169"/>
  <c r="BY169"/>
  <c r="BJ169"/>
  <c r="BZ169"/>
  <c r="CA169"/>
  <c r="BV169"/>
  <c r="CB169"/>
  <c r="CC169"/>
  <c r="DG168"/>
  <c r="DE166"/>
  <c r="BF165"/>
  <c r="DH165"/>
  <c r="BB163"/>
  <c r="DF163"/>
  <c r="BJ161"/>
  <c r="BZ161"/>
  <c r="BH159"/>
  <c r="DI159"/>
  <c r="BK158"/>
  <c r="DG177"/>
  <c r="DG185"/>
  <c r="BH179"/>
  <c r="DI179"/>
  <c r="BM178"/>
  <c r="CF16" i="27"/>
  <c r="CG16"/>
  <c r="CD8" i="22"/>
  <c r="CE8"/>
  <c r="CF3" i="27"/>
  <c r="CG3"/>
  <c r="CF17"/>
  <c r="CG17"/>
  <c r="CD13" i="22"/>
  <c r="CE13"/>
  <c r="CD10"/>
  <c r="CF4" i="20"/>
  <c r="CG4"/>
  <c r="CF8" i="24"/>
  <c r="CG8"/>
  <c r="CD9"/>
  <c r="CE9"/>
  <c r="CD19"/>
  <c r="CE19"/>
  <c r="CD14"/>
  <c r="CE14"/>
  <c r="CD14" i="27"/>
  <c r="CE14"/>
  <c r="CD6" i="22"/>
  <c r="CE6"/>
  <c r="CF13" i="24"/>
  <c r="CG13"/>
  <c r="CF5" i="31"/>
  <c r="CD12" i="32"/>
  <c r="CE12"/>
  <c r="CF22" i="30"/>
  <c r="CG22"/>
  <c r="CF15" i="27"/>
  <c r="CG15"/>
  <c r="CH16" i="24"/>
  <c r="CI16"/>
  <c r="CF14" i="30"/>
  <c r="CG14"/>
  <c r="CD8" i="27"/>
  <c r="CE8"/>
  <c r="CD18" i="24"/>
  <c r="CE18"/>
  <c r="CD13"/>
  <c r="CE13"/>
  <c r="CD7"/>
  <c r="CE7"/>
  <c r="CF14" i="23"/>
  <c r="CD5" i="27"/>
  <c r="CE5"/>
  <c r="CD16" i="24"/>
  <c r="CE16"/>
  <c r="CD11"/>
  <c r="CE11"/>
  <c r="CD5"/>
  <c r="CE5"/>
  <c r="CF15" i="21"/>
  <c r="CD9" i="27"/>
  <c r="CD16"/>
  <c r="CE16"/>
  <c r="CF9" i="24"/>
  <c r="CG9"/>
  <c r="CF13" i="21"/>
  <c r="CG13"/>
  <c r="CD3" i="27"/>
  <c r="CE3"/>
  <c r="CD11"/>
  <c r="CE11"/>
  <c r="CF10" i="24"/>
  <c r="CG10"/>
  <c r="CF3"/>
  <c r="CG3"/>
  <c r="CF12" i="30"/>
  <c r="CG12"/>
  <c r="CD12" i="27"/>
  <c r="CE12"/>
  <c r="CD6"/>
  <c r="CE6"/>
  <c r="CF11" i="24"/>
  <c r="CG11"/>
  <c r="CD6"/>
  <c r="CE6"/>
  <c r="CD16" i="22"/>
  <c r="CE16"/>
  <c r="CD12"/>
  <c r="CF5" i="21"/>
  <c r="CG5"/>
  <c r="CD4" i="27"/>
  <c r="CE4"/>
  <c r="CF15" i="24"/>
  <c r="CG15"/>
  <c r="CD3" i="22"/>
  <c r="CE3"/>
  <c r="CF4" i="30"/>
  <c r="CD13" i="27"/>
  <c r="CE13"/>
  <c r="CD10"/>
  <c r="CD7"/>
  <c r="CE7"/>
  <c r="CD17" i="24"/>
  <c r="CE17"/>
  <c r="CF12"/>
  <c r="CG12"/>
  <c r="CF6"/>
  <c r="CG6"/>
  <c r="CD7" i="22"/>
  <c r="CE7"/>
  <c r="CF7" i="21"/>
  <c r="CG7"/>
  <c r="CD3" i="31"/>
  <c r="CD12" i="29"/>
  <c r="CE12"/>
  <c r="CD9" i="23"/>
  <c r="CE9"/>
  <c r="CF7" i="29"/>
  <c r="CG7"/>
  <c r="CD9" i="25"/>
  <c r="CE9"/>
  <c r="CD6" i="23"/>
  <c r="CE6"/>
  <c r="CH8" i="25"/>
  <c r="CI8"/>
  <c r="CD3" i="24"/>
  <c r="CE3"/>
  <c r="CF6" i="32"/>
  <c r="CG6"/>
  <c r="CF9" i="29"/>
  <c r="CG9"/>
  <c r="CD10" i="25"/>
  <c r="CE10"/>
  <c r="CD15" i="24"/>
  <c r="CE15"/>
  <c r="CH4"/>
  <c r="CI4"/>
  <c r="CD7" i="23"/>
  <c r="CE7"/>
  <c r="CF3"/>
  <c r="CG3"/>
  <c r="CD3"/>
  <c r="CE3"/>
  <c r="CF9"/>
  <c r="CG9"/>
  <c r="CF3" i="20"/>
  <c r="CG3"/>
  <c r="CD12" i="31"/>
  <c r="CF6" i="29"/>
  <c r="CG6"/>
  <c r="CF7" i="25"/>
  <c r="CG7"/>
  <c r="CD14" i="23"/>
  <c r="CD5"/>
  <c r="CE5"/>
  <c r="CF15" i="20"/>
  <c r="CG15"/>
  <c r="CD4" i="31"/>
  <c r="CH12" i="29"/>
  <c r="CI12"/>
  <c r="CH11" i="25"/>
  <c r="CI11"/>
  <c r="CF4"/>
  <c r="CG4"/>
  <c r="CD10" i="23"/>
  <c r="CE10"/>
  <c r="CF17" i="20"/>
  <c r="CG17"/>
  <c r="CH9" i="29"/>
  <c r="CI9"/>
  <c r="CF13"/>
  <c r="CG13"/>
  <c r="CF4"/>
  <c r="CG4"/>
  <c r="CD13" i="25"/>
  <c r="CE13"/>
  <c r="CD5"/>
  <c r="CE5"/>
  <c r="CD12" i="23"/>
  <c r="CE12"/>
  <c r="CF7" i="22"/>
  <c r="CG7"/>
  <c r="CF17" i="21"/>
  <c r="CG17"/>
  <c r="CD14"/>
  <c r="CE14"/>
  <c r="CF19" i="20"/>
  <c r="CG19"/>
  <c r="BA31" i="31"/>
  <c r="CF13"/>
  <c r="CD3" i="21"/>
  <c r="CE3"/>
  <c r="CD5" i="29"/>
  <c r="CE5"/>
  <c r="CH13" i="25"/>
  <c r="CI13"/>
  <c r="CH6"/>
  <c r="CI6"/>
  <c r="CD4" i="24"/>
  <c r="CE4"/>
  <c r="CF12" i="23"/>
  <c r="CG12"/>
  <c r="CD4"/>
  <c r="CE4"/>
  <c r="CF18" i="21"/>
  <c r="CG18"/>
  <c r="CD20" i="20"/>
  <c r="CE20"/>
  <c r="CD3" i="30"/>
  <c r="CE3"/>
  <c r="CH11" i="32"/>
  <c r="CI11"/>
  <c r="CD14" i="30"/>
  <c r="CE14"/>
  <c r="CD10" i="29"/>
  <c r="CE10"/>
  <c r="CD6"/>
  <c r="CE6"/>
  <c r="CF13" i="25"/>
  <c r="CG13"/>
  <c r="CD17" i="21"/>
  <c r="CE17"/>
  <c r="CD4"/>
  <c r="CE4"/>
  <c r="CD11" i="20"/>
  <c r="CE11"/>
  <c r="CH3" i="29"/>
  <c r="CI3"/>
  <c r="CF9" i="31"/>
  <c r="BA33"/>
  <c r="CH9" i="32"/>
  <c r="CI9"/>
  <c r="CD11" i="29"/>
  <c r="CE11"/>
  <c r="CH4" i="27"/>
  <c r="CI4"/>
  <c r="CF15" i="25"/>
  <c r="CF11" i="23"/>
  <c r="CG11"/>
  <c r="CH4"/>
  <c r="CI4"/>
  <c r="CF10" i="22"/>
  <c r="CD9" i="21"/>
  <c r="CE9"/>
  <c r="CD5"/>
  <c r="CE5"/>
  <c r="CD13" i="20"/>
  <c r="CE13"/>
  <c r="BA32" i="31"/>
  <c r="CD6" i="21"/>
  <c r="CE6"/>
  <c r="CF3" i="22"/>
  <c r="CG3"/>
  <c r="CF3" i="31"/>
  <c r="CF10" i="32"/>
  <c r="CD16" i="30"/>
  <c r="CE16"/>
  <c r="CD13" i="29"/>
  <c r="CE13"/>
  <c r="CD8"/>
  <c r="CE8"/>
  <c r="CH11" i="27"/>
  <c r="CI11"/>
  <c r="CH6"/>
  <c r="CI6"/>
  <c r="CD16" i="25"/>
  <c r="CD11"/>
  <c r="CE11"/>
  <c r="CF5"/>
  <c r="CG5"/>
  <c r="CF13" i="23"/>
  <c r="CG13"/>
  <c r="CH6"/>
  <c r="CI6"/>
  <c r="CF14" i="22"/>
  <c r="CG14"/>
  <c r="CF4"/>
  <c r="CG4"/>
  <c r="CD16" i="21"/>
  <c r="CD12"/>
  <c r="CE12"/>
  <c r="CH6" i="20"/>
  <c r="CI6"/>
  <c r="CD10" i="21"/>
  <c r="CE10"/>
  <c r="CD3" i="29"/>
  <c r="CE3"/>
  <c r="CD22" i="30"/>
  <c r="CE22"/>
  <c r="CD15" i="20"/>
  <c r="CE15"/>
  <c r="CF7" i="32"/>
  <c r="CG7"/>
  <c r="CD17" i="30"/>
  <c r="CE17"/>
  <c r="CD12"/>
  <c r="CE12"/>
  <c r="CD9" i="29"/>
  <c r="CE9"/>
  <c r="CD4"/>
  <c r="CE4"/>
  <c r="CD13" i="21"/>
  <c r="CE13"/>
  <c r="CD8"/>
  <c r="CD7" i="20"/>
  <c r="CE7"/>
  <c r="BX21" i="30"/>
  <c r="CA21"/>
  <c r="CB21"/>
  <c r="CC21"/>
  <c r="CD21"/>
  <c r="CE21"/>
  <c r="CD11" i="21"/>
  <c r="CE11"/>
  <c r="CD5" i="20"/>
  <c r="CE5"/>
  <c r="CD4" i="30"/>
  <c r="CD12" i="25"/>
  <c r="CE12"/>
  <c r="CD7"/>
  <c r="CE7"/>
  <c r="CH15" i="22"/>
  <c r="CI15"/>
  <c r="CF9"/>
  <c r="CG9"/>
  <c r="CF5"/>
  <c r="CG5"/>
  <c r="CH8" i="20"/>
  <c r="CI8"/>
  <c r="CH6" i="31"/>
  <c r="CH13"/>
  <c r="CD11"/>
  <c r="CD7"/>
  <c r="CH12"/>
  <c r="CF11"/>
  <c r="CD10"/>
  <c r="CH8"/>
  <c r="CF7"/>
  <c r="CD6"/>
  <c r="CH4"/>
  <c r="CF12"/>
  <c r="CF8"/>
  <c r="CF4"/>
  <c r="CH3"/>
  <c r="CH10"/>
  <c r="CH9"/>
  <c r="CH5"/>
  <c r="CD13"/>
  <c r="CH11"/>
  <c r="CF10"/>
  <c r="CD9"/>
  <c r="CH7" i="32"/>
  <c r="CI7"/>
  <c r="CH5"/>
  <c r="CH13"/>
  <c r="CI13"/>
  <c r="CF11"/>
  <c r="CG11"/>
  <c r="CF4"/>
  <c r="CG4"/>
  <c r="CH3"/>
  <c r="CI3"/>
  <c r="CH4"/>
  <c r="CI4"/>
  <c r="CF3"/>
  <c r="CG3"/>
  <c r="CF14"/>
  <c r="CG14"/>
  <c r="CF12"/>
  <c r="CG12"/>
  <c r="CH8"/>
  <c r="CI8"/>
  <c r="CH6"/>
  <c r="CI6"/>
  <c r="CH14"/>
  <c r="CI14"/>
  <c r="CH10"/>
  <c r="CF9"/>
  <c r="CG9"/>
  <c r="CH22" i="30"/>
  <c r="CI22"/>
  <c r="CF16"/>
  <c r="CG16"/>
  <c r="CH16"/>
  <c r="CI16"/>
  <c r="CH3"/>
  <c r="CI3"/>
  <c r="CF21"/>
  <c r="CG21"/>
  <c r="CH12"/>
  <c r="CI12"/>
  <c r="CF3"/>
  <c r="CG3"/>
  <c r="CH21"/>
  <c r="CI21"/>
  <c r="CF17"/>
  <c r="CG17"/>
  <c r="CH4"/>
  <c r="CH14"/>
  <c r="CI14"/>
  <c r="CH5" i="29"/>
  <c r="CI5"/>
  <c r="CF3"/>
  <c r="CG3"/>
  <c r="CF11"/>
  <c r="CG11"/>
  <c r="CH7"/>
  <c r="CI7"/>
  <c r="CH13"/>
  <c r="CI13"/>
  <c r="CF8"/>
  <c r="CG8"/>
  <c r="CH6"/>
  <c r="CI6"/>
  <c r="CH11"/>
  <c r="CI11"/>
  <c r="CH4"/>
  <c r="CI4"/>
  <c r="CF10"/>
  <c r="CG10"/>
  <c r="CH8"/>
  <c r="CI8"/>
  <c r="CF12"/>
  <c r="CG12"/>
  <c r="CH17" i="27"/>
  <c r="CI17"/>
  <c r="CH3"/>
  <c r="CI3"/>
  <c r="CH15"/>
  <c r="CI15"/>
  <c r="CH13"/>
  <c r="CI13"/>
  <c r="CH8"/>
  <c r="CI8"/>
  <c r="CF6"/>
  <c r="CG6"/>
  <c r="CF4"/>
  <c r="CG4"/>
  <c r="CH16"/>
  <c r="CI16"/>
  <c r="CF14"/>
  <c r="CG14"/>
  <c r="CF12"/>
  <c r="CG12"/>
  <c r="CF7"/>
  <c r="CG7"/>
  <c r="CH14"/>
  <c r="CI14"/>
  <c r="CH12"/>
  <c r="CI12"/>
  <c r="CH10"/>
  <c r="CF9"/>
  <c r="CD17"/>
  <c r="CE17"/>
  <c r="CH7"/>
  <c r="CI7"/>
  <c r="CH4" i="25"/>
  <c r="CI4"/>
  <c r="CF16"/>
  <c r="CF11"/>
  <c r="CG11"/>
  <c r="CF9"/>
  <c r="CG9"/>
  <c r="CF3"/>
  <c r="CG3"/>
  <c r="CH5"/>
  <c r="CI5"/>
  <c r="CH15"/>
  <c r="CF14"/>
  <c r="CF12"/>
  <c r="CG12"/>
  <c r="CF10"/>
  <c r="CG10"/>
  <c r="CD6"/>
  <c r="CE6"/>
  <c r="CD4"/>
  <c r="CE4"/>
  <c r="CH3"/>
  <c r="CI3"/>
  <c r="CH16"/>
  <c r="CH9"/>
  <c r="CI9"/>
  <c r="CH7"/>
  <c r="CI7"/>
  <c r="CH12"/>
  <c r="CI12"/>
  <c r="CF8"/>
  <c r="CG8"/>
  <c r="CH12" i="24"/>
  <c r="CI12"/>
  <c r="CH10"/>
  <c r="CI10"/>
  <c r="CF19"/>
  <c r="CG19"/>
  <c r="CF17"/>
  <c r="CG17"/>
  <c r="CH8"/>
  <c r="CI8"/>
  <c r="CH6"/>
  <c r="CI6"/>
  <c r="CF4"/>
  <c r="CG4"/>
  <c r="CH13"/>
  <c r="CI13"/>
  <c r="CH11"/>
  <c r="CI11"/>
  <c r="CF7"/>
  <c r="CG7"/>
  <c r="CF5"/>
  <c r="CG5"/>
  <c r="CH17"/>
  <c r="CI17"/>
  <c r="CF18"/>
  <c r="CG18"/>
  <c r="CD12"/>
  <c r="CE12"/>
  <c r="CH9"/>
  <c r="CI9"/>
  <c r="CH7"/>
  <c r="CI7"/>
  <c r="CH15"/>
  <c r="CI15"/>
  <c r="CH18"/>
  <c r="CI18"/>
  <c r="CF16"/>
  <c r="CG16"/>
  <c r="CD10"/>
  <c r="CE10"/>
  <c r="CH13" i="23"/>
  <c r="CI13"/>
  <c r="CH3"/>
  <c r="CI3"/>
  <c r="CH11"/>
  <c r="CI11"/>
  <c r="CH9"/>
  <c r="CI9"/>
  <c r="CF6"/>
  <c r="CG6"/>
  <c r="CF4"/>
  <c r="CG4"/>
  <c r="CH12"/>
  <c r="CI12"/>
  <c r="CF10"/>
  <c r="CG10"/>
  <c r="CF7"/>
  <c r="CG7"/>
  <c r="CH14"/>
  <c r="CH10"/>
  <c r="CI10"/>
  <c r="CD13"/>
  <c r="CE13"/>
  <c r="CH7"/>
  <c r="CI7"/>
  <c r="CH8" i="22"/>
  <c r="CI8"/>
  <c r="CH6"/>
  <c r="CI6"/>
  <c r="CH3"/>
  <c r="CI3"/>
  <c r="CF16"/>
  <c r="CG16"/>
  <c r="CF12"/>
  <c r="CH10"/>
  <c r="CH4"/>
  <c r="CI4"/>
  <c r="CH16"/>
  <c r="CI16"/>
  <c r="CH14"/>
  <c r="CI14"/>
  <c r="CH12"/>
  <c r="CH9"/>
  <c r="CI9"/>
  <c r="CH7"/>
  <c r="CI7"/>
  <c r="CH5"/>
  <c r="CI5"/>
  <c r="CF11"/>
  <c r="CG11"/>
  <c r="CF15"/>
  <c r="CG15"/>
  <c r="CF13"/>
  <c r="CG13"/>
  <c r="CH18" i="21"/>
  <c r="CI18"/>
  <c r="CH16"/>
  <c r="CH13"/>
  <c r="CI13"/>
  <c r="CF11"/>
  <c r="CG11"/>
  <c r="CF9"/>
  <c r="CG9"/>
  <c r="CH7"/>
  <c r="CI7"/>
  <c r="CH5"/>
  <c r="CI5"/>
  <c r="CH3"/>
  <c r="CI3"/>
  <c r="CH17"/>
  <c r="CI17"/>
  <c r="CF14"/>
  <c r="CG14"/>
  <c r="CF12"/>
  <c r="CG12"/>
  <c r="CF8"/>
  <c r="CF6"/>
  <c r="CG6"/>
  <c r="CF4"/>
  <c r="CG4"/>
  <c r="CH15"/>
  <c r="CH11"/>
  <c r="CI11"/>
  <c r="CF3"/>
  <c r="CG3"/>
  <c r="CH14"/>
  <c r="CI14"/>
  <c r="CF10"/>
  <c r="CG10"/>
  <c r="CH6"/>
  <c r="CI6"/>
  <c r="CH9"/>
  <c r="CI9"/>
  <c r="CD18"/>
  <c r="CE18"/>
  <c r="CD15"/>
  <c r="CH12"/>
  <c r="CI12"/>
  <c r="CH10"/>
  <c r="CI10"/>
  <c r="CH8"/>
  <c r="CH15" i="20"/>
  <c r="CI15"/>
  <c r="CD18"/>
  <c r="CE18"/>
  <c r="CD16"/>
  <c r="CE16"/>
  <c r="CH13"/>
  <c r="CI13"/>
  <c r="CH11"/>
  <c r="CI11"/>
  <c r="CF7"/>
  <c r="CG7"/>
  <c r="CF5"/>
  <c r="CG5"/>
  <c r="CF20"/>
  <c r="CG20"/>
  <c r="CF18"/>
  <c r="CG18"/>
  <c r="CD14"/>
  <c r="CE14"/>
  <c r="CD12"/>
  <c r="CE12"/>
  <c r="CH9"/>
  <c r="CI9"/>
  <c r="CH7"/>
  <c r="CI7"/>
  <c r="CH19"/>
  <c r="CI19"/>
  <c r="CH4"/>
  <c r="CI4"/>
  <c r="CH17"/>
  <c r="CI17"/>
  <c r="CH20"/>
  <c r="CI20"/>
  <c r="CF16"/>
  <c r="CG16"/>
  <c r="CF14"/>
  <c r="CG14"/>
  <c r="CD10"/>
  <c r="CE10"/>
  <c r="CD8"/>
  <c r="CE8"/>
  <c r="CH3"/>
  <c r="CI3"/>
  <c r="CH16"/>
  <c r="CI16"/>
  <c r="CH14"/>
  <c r="CI14"/>
  <c r="CF12"/>
  <c r="CG12"/>
  <c r="CF10"/>
  <c r="CG10"/>
  <c r="CD6"/>
  <c r="CE6"/>
  <c r="CD4"/>
  <c r="CE4"/>
  <c r="CF11"/>
  <c r="CG11"/>
  <c r="CF9"/>
  <c r="CG9"/>
  <c r="CH18"/>
  <c r="CI18"/>
  <c r="CH5"/>
  <c r="CI5"/>
  <c r="CD19"/>
  <c r="CE19"/>
  <c r="CH12"/>
  <c r="CI12"/>
  <c r="CF8"/>
  <c r="CG8"/>
  <c r="DL188" i="28"/>
  <c r="DE188"/>
  <c r="DP181"/>
  <c r="BS181"/>
  <c r="DK165"/>
  <c r="BZ165"/>
  <c r="DJ186"/>
  <c r="BS172"/>
  <c r="DP172"/>
  <c r="DH169"/>
  <c r="DQ166"/>
  <c r="DJ160"/>
  <c r="BY160"/>
  <c r="BS187"/>
  <c r="BS156"/>
  <c r="DP156"/>
  <c r="DQ187"/>
  <c r="BM186"/>
  <c r="DL186"/>
  <c r="DP167"/>
  <c r="BS167"/>
  <c r="CE184"/>
  <c r="CG184"/>
  <c r="CI184"/>
  <c r="DJ182"/>
  <c r="DE181"/>
  <c r="CA184"/>
  <c r="DL170"/>
  <c r="DE168"/>
  <c r="CB173"/>
  <c r="DP173"/>
  <c r="BS173"/>
  <c r="BM157"/>
  <c r="DL157"/>
  <c r="BZ175"/>
  <c r="DK175"/>
  <c r="BM169"/>
  <c r="DL169"/>
  <c r="BM179"/>
  <c r="DL179"/>
  <c r="CG179"/>
  <c r="CI179"/>
  <c r="CE179"/>
  <c r="DJ172"/>
  <c r="BY172"/>
  <c r="DI182"/>
  <c r="BM181"/>
  <c r="DL181"/>
  <c r="DK157"/>
  <c r="DJ164"/>
  <c r="BY164"/>
  <c r="DK185"/>
  <c r="CB159"/>
  <c r="AZ172"/>
  <c r="BI167"/>
  <c r="DJ167"/>
  <c r="BH162"/>
  <c r="DI162"/>
  <c r="DG186"/>
  <c r="AZ167"/>
  <c r="DF166"/>
  <c r="BN158"/>
  <c r="CA158"/>
  <c r="DH166"/>
  <c r="BB164"/>
  <c r="DF164"/>
  <c r="BB161"/>
  <c r="DF161"/>
  <c r="DG187"/>
  <c r="AZ163"/>
  <c r="BM174"/>
  <c r="AZ174"/>
  <c r="BB174"/>
  <c r="BX174"/>
  <c r="BI174"/>
  <c r="BY174"/>
  <c r="BZ174"/>
  <c r="CA174"/>
  <c r="CB174"/>
  <c r="CC174"/>
  <c r="BD173"/>
  <c r="DG173"/>
  <c r="BB165"/>
  <c r="DF165"/>
  <c r="BH164"/>
  <c r="DI164"/>
  <c r="BH161"/>
  <c r="DI161"/>
  <c r="AZ160"/>
  <c r="BD159"/>
  <c r="DG159"/>
  <c r="BT158"/>
  <c r="DH185"/>
  <c r="BJ184"/>
  <c r="DF183"/>
  <c r="BM180"/>
  <c r="DQ176"/>
  <c r="DP171"/>
  <c r="BM171"/>
  <c r="DJ163"/>
  <c r="CA162"/>
  <c r="DK159"/>
  <c r="DE163"/>
  <c r="DJ169"/>
  <c r="C216"/>
  <c r="B14" i="33"/>
  <c r="B34"/>
  <c r="BS160" i="28"/>
  <c r="DP160"/>
  <c r="BS178"/>
  <c r="DQ178"/>
  <c r="BA160"/>
  <c r="DF186"/>
  <c r="BB160"/>
  <c r="DF160"/>
  <c r="AZ175"/>
  <c r="CB167"/>
  <c r="AZ164"/>
  <c r="DI183"/>
  <c r="DG181"/>
  <c r="BA179"/>
  <c r="DH178"/>
  <c r="BM162"/>
  <c r="DH156"/>
  <c r="DF157"/>
  <c r="BA175"/>
  <c r="DE175"/>
  <c r="BJ173"/>
  <c r="BB172"/>
  <c r="DF169"/>
  <c r="BI165"/>
  <c r="DJ165"/>
  <c r="BA164"/>
  <c r="BX164"/>
  <c r="BF163"/>
  <c r="DH163"/>
  <c r="BJ162"/>
  <c r="BZ162"/>
  <c r="DN158"/>
  <c r="BA158"/>
  <c r="DE158"/>
  <c r="DI177"/>
  <c r="BD184"/>
  <c r="DG184"/>
  <c r="DH181"/>
  <c r="DK180"/>
  <c r="BB179"/>
  <c r="DF179"/>
  <c r="DJ181"/>
  <c r="DL177"/>
  <c r="BS159"/>
  <c r="DJ171"/>
  <c r="DO187"/>
  <c r="AZ162"/>
  <c r="BA162"/>
  <c r="DE162"/>
  <c r="BI175"/>
  <c r="BY175"/>
  <c r="DF171"/>
  <c r="BM166"/>
  <c r="BM170"/>
  <c r="BH165"/>
  <c r="DI165"/>
  <c r="BB175"/>
  <c r="DF175"/>
  <c r="AZ159"/>
  <c r="BB159"/>
  <c r="BX159"/>
  <c r="BY159"/>
  <c r="BP159"/>
  <c r="CA159"/>
  <c r="CC159"/>
  <c r="BD179"/>
  <c r="DG179"/>
  <c r="DP168"/>
  <c r="DH157"/>
  <c r="BA173"/>
  <c r="BF172"/>
  <c r="DH172"/>
  <c r="DF170"/>
  <c r="BB167"/>
  <c r="DF167"/>
  <c r="CB160"/>
  <c r="BD158"/>
  <c r="DH187"/>
  <c r="DF185"/>
  <c r="BH184"/>
  <c r="DG182"/>
  <c r="DK183"/>
  <c r="DE176"/>
  <c r="BS175"/>
  <c r="DP161"/>
  <c r="BS183"/>
  <c r="DP183"/>
  <c r="BC167"/>
  <c r="BE167"/>
  <c r="BS164"/>
  <c r="DP164"/>
  <c r="DF174"/>
  <c r="BJ164"/>
  <c r="DK164"/>
  <c r="BJ158"/>
  <c r="DK158"/>
  <c r="DF181"/>
  <c r="BD172"/>
  <c r="DG172"/>
  <c r="DG169"/>
  <c r="BH160"/>
  <c r="BS163"/>
  <c r="DK156"/>
  <c r="DI157"/>
  <c r="BB173"/>
  <c r="DF173"/>
  <c r="BJ163"/>
  <c r="DK163"/>
  <c r="BF161"/>
  <c r="DH161"/>
  <c r="BJ160"/>
  <c r="DF159"/>
  <c r="BI184"/>
  <c r="DM170"/>
  <c r="DK166"/>
  <c r="BG163"/>
  <c r="BY162"/>
  <c r="CX27" i="20"/>
  <c r="DO27"/>
  <c r="DO25"/>
  <c r="CB21"/>
  <c r="DC21"/>
  <c r="DC23"/>
  <c r="CX23"/>
  <c r="DO23"/>
  <c r="CX21"/>
  <c r="DC24"/>
  <c r="DC28"/>
  <c r="DC27"/>
  <c r="CX22"/>
  <c r="CX26"/>
  <c r="DO26"/>
  <c r="DO28"/>
  <c r="CT25"/>
  <c r="CO24"/>
  <c r="CR23"/>
  <c r="CU22"/>
  <c r="CM22"/>
  <c r="CP21"/>
  <c r="DB28"/>
  <c r="CT28"/>
  <c r="DN27"/>
  <c r="CW27"/>
  <c r="CO27"/>
  <c r="BX27"/>
  <c r="BG27"/>
  <c r="CZ26"/>
  <c r="CR26"/>
  <c r="CA26"/>
  <c r="CU25"/>
  <c r="CM25"/>
  <c r="BM25"/>
  <c r="CP24"/>
  <c r="CX25"/>
  <c r="DA23"/>
  <c r="CS23"/>
  <c r="BS23"/>
  <c r="BE23"/>
  <c r="CV22"/>
  <c r="CN22"/>
  <c r="DC22"/>
  <c r="CY21"/>
  <c r="CQ21"/>
  <c r="DL28"/>
  <c r="CM28"/>
  <c r="BM28"/>
  <c r="CP27"/>
  <c r="BY27"/>
  <c r="DJ26"/>
  <c r="CB26"/>
  <c r="BS26"/>
  <c r="BE26"/>
  <c r="DM25"/>
  <c r="DE25"/>
  <c r="CV25"/>
  <c r="CN25"/>
  <c r="CE25"/>
  <c r="CY24"/>
  <c r="DK23"/>
  <c r="DB23"/>
  <c r="DN22"/>
  <c r="CW22"/>
  <c r="CO22"/>
  <c r="BG22"/>
  <c r="DI21"/>
  <c r="CZ21"/>
  <c r="CI21"/>
  <c r="CA21"/>
  <c r="CN28"/>
  <c r="DH27"/>
  <c r="DB26"/>
  <c r="CW25"/>
  <c r="BX25"/>
  <c r="BG25"/>
  <c r="CR24"/>
  <c r="CR27"/>
  <c r="CS24"/>
  <c r="BS24"/>
  <c r="BE24"/>
  <c r="CV23"/>
  <c r="CY22"/>
  <c r="DB21"/>
  <c r="CT21"/>
  <c r="DG28"/>
  <c r="CP28"/>
  <c r="DA27"/>
  <c r="CS27"/>
  <c r="CB27"/>
  <c r="BE27"/>
  <c r="DM26"/>
  <c r="DE26"/>
  <c r="CV26"/>
  <c r="CN26"/>
  <c r="CY25"/>
  <c r="CQ25"/>
  <c r="DB24"/>
  <c r="CT24"/>
  <c r="DF23"/>
  <c r="CW23"/>
  <c r="CO23"/>
  <c r="BG23"/>
  <c r="DI22"/>
  <c r="CZ22"/>
  <c r="CR22"/>
  <c r="DL21"/>
  <c r="CU21"/>
  <c r="CM21"/>
  <c r="CT26"/>
  <c r="CO25"/>
  <c r="CU23"/>
  <c r="CS21"/>
  <c r="BX28"/>
  <c r="BG28"/>
  <c r="CZ27"/>
  <c r="CA27"/>
  <c r="CU26"/>
  <c r="CP25"/>
  <c r="CG25"/>
  <c r="DA24"/>
  <c r="CY28"/>
  <c r="CQ28"/>
  <c r="DB27"/>
  <c r="CT27"/>
  <c r="CW26"/>
  <c r="CO26"/>
  <c r="BX26"/>
  <c r="BG26"/>
  <c r="CR25"/>
  <c r="DL24"/>
  <c r="CU24"/>
  <c r="CM24"/>
  <c r="CP23"/>
  <c r="CS22"/>
  <c r="DE21"/>
  <c r="CN21"/>
  <c r="CM23"/>
  <c r="DA21"/>
  <c r="DL27"/>
  <c r="CB25"/>
  <c r="CV24"/>
  <c r="BX21"/>
  <c r="BP20" i="24"/>
  <c r="BP24"/>
  <c r="CX25"/>
  <c r="DO25"/>
  <c r="DO23"/>
  <c r="CX21"/>
  <c r="CA23"/>
  <c r="CB21"/>
  <c r="BV20"/>
  <c r="BV22"/>
  <c r="DC24"/>
  <c r="CA25"/>
  <c r="DC25"/>
  <c r="CX22"/>
  <c r="BL20"/>
  <c r="CU22"/>
  <c r="CU25"/>
  <c r="BM25"/>
  <c r="DA23"/>
  <c r="CS23"/>
  <c r="CB23"/>
  <c r="BS23"/>
  <c r="BE23"/>
  <c r="DE22"/>
  <c r="CV22"/>
  <c r="CE22"/>
  <c r="DC22"/>
  <c r="CY21"/>
  <c r="DM25"/>
  <c r="DE25"/>
  <c r="CV25"/>
  <c r="CE25"/>
  <c r="CY24"/>
  <c r="BZ24"/>
  <c r="DK23"/>
  <c r="DB23"/>
  <c r="DN22"/>
  <c r="CW22"/>
  <c r="BX22"/>
  <c r="BG22"/>
  <c r="CZ21"/>
  <c r="CI21"/>
  <c r="CA21"/>
  <c r="CW25"/>
  <c r="BG25"/>
  <c r="CZ24"/>
  <c r="CU23"/>
  <c r="CG22"/>
  <c r="CS24"/>
  <c r="BS24"/>
  <c r="BE24"/>
  <c r="CT21"/>
  <c r="CY25"/>
  <c r="DB24"/>
  <c r="CT24"/>
  <c r="DF23"/>
  <c r="BX23"/>
  <c r="BG23"/>
  <c r="DI22"/>
  <c r="CR22"/>
  <c r="CA22"/>
  <c r="DL21"/>
  <c r="CU21"/>
  <c r="CS21"/>
  <c r="CR25"/>
  <c r="CI25"/>
  <c r="DL24"/>
  <c r="CU24"/>
  <c r="CS22"/>
  <c r="CB22"/>
  <c r="DE21"/>
  <c r="BX25"/>
  <c r="DA21"/>
  <c r="DA24"/>
  <c r="DB21"/>
  <c r="CB25"/>
  <c r="CV24"/>
  <c r="BX21"/>
  <c r="BQ39" i="32"/>
  <c r="BS13"/>
  <c r="DH14"/>
  <c r="CQ14"/>
  <c r="CT13"/>
  <c r="DC14"/>
  <c r="CU14"/>
  <c r="CM14"/>
  <c r="DG13"/>
  <c r="CP13"/>
  <c r="CR13"/>
  <c r="CP14"/>
  <c r="CY14"/>
  <c r="CR14"/>
  <c r="DL13"/>
  <c r="CU13"/>
  <c r="CM13"/>
  <c r="DN14"/>
  <c r="CS13"/>
  <c r="CS14"/>
  <c r="DE13"/>
  <c r="CN13"/>
  <c r="CW9"/>
  <c r="BE13"/>
  <c r="DO19" i="30"/>
  <c r="DO17"/>
  <c r="BP4"/>
  <c r="BP7"/>
  <c r="BP10"/>
  <c r="CX17"/>
  <c r="CB13"/>
  <c r="DS13"/>
  <c r="DS19"/>
  <c r="DS17"/>
  <c r="DS16"/>
  <c r="CX16"/>
  <c r="DO16"/>
  <c r="DS18"/>
  <c r="CX15"/>
  <c r="DO15"/>
  <c r="DS21"/>
  <c r="CX22"/>
  <c r="DO22"/>
  <c r="DO21"/>
  <c r="DB17"/>
  <c r="CT17"/>
  <c r="CQ16"/>
  <c r="CN15"/>
  <c r="DA14"/>
  <c r="CS14"/>
  <c r="CP13"/>
  <c r="DS22"/>
  <c r="DB22"/>
  <c r="CT22"/>
  <c r="CY21"/>
  <c r="CQ21"/>
  <c r="DE20"/>
  <c r="CV20"/>
  <c r="CN20"/>
  <c r="BV20"/>
  <c r="DA19"/>
  <c r="CS19"/>
  <c r="BS19"/>
  <c r="BE19"/>
  <c r="CP18"/>
  <c r="CU17"/>
  <c r="CM17"/>
  <c r="BM17"/>
  <c r="CZ16"/>
  <c r="CR16"/>
  <c r="DN15"/>
  <c r="DF15"/>
  <c r="CW15"/>
  <c r="CO15"/>
  <c r="BG15"/>
  <c r="DS14"/>
  <c r="DB14"/>
  <c r="CT14"/>
  <c r="CY13"/>
  <c r="CQ13"/>
  <c r="DL22"/>
  <c r="CM22"/>
  <c r="BM22"/>
  <c r="CZ21"/>
  <c r="DN20"/>
  <c r="CW20"/>
  <c r="CO20"/>
  <c r="BX20"/>
  <c r="BG20"/>
  <c r="DK19"/>
  <c r="DB19"/>
  <c r="CY18"/>
  <c r="DM17"/>
  <c r="DE17"/>
  <c r="CV17"/>
  <c r="DR16"/>
  <c r="DJ16"/>
  <c r="DA16"/>
  <c r="BS16"/>
  <c r="BE16"/>
  <c r="CP15"/>
  <c r="DL14"/>
  <c r="CM14"/>
  <c r="BM14"/>
  <c r="DI13"/>
  <c r="CZ13"/>
  <c r="CA13"/>
  <c r="BX13"/>
  <c r="CC13"/>
  <c r="CN22"/>
  <c r="CM19"/>
  <c r="CT16"/>
  <c r="CV14"/>
  <c r="DA13"/>
  <c r="CO22"/>
  <c r="CT21"/>
  <c r="CY20"/>
  <c r="CV19"/>
  <c r="BE18"/>
  <c r="DG17"/>
  <c r="CM16"/>
  <c r="BM16"/>
  <c r="CR15"/>
  <c r="DN14"/>
  <c r="CW14"/>
  <c r="DB13"/>
  <c r="DG22"/>
  <c r="CP22"/>
  <c r="DL21"/>
  <c r="CU21"/>
  <c r="CM21"/>
  <c r="DI20"/>
  <c r="CZ20"/>
  <c r="CR20"/>
  <c r="DF19"/>
  <c r="CW19"/>
  <c r="CO19"/>
  <c r="BG19"/>
  <c r="DK18"/>
  <c r="DB18"/>
  <c r="CT18"/>
  <c r="CY17"/>
  <c r="CQ17"/>
  <c r="DM16"/>
  <c r="DE16"/>
  <c r="CV16"/>
  <c r="CN16"/>
  <c r="DA15"/>
  <c r="CS15"/>
  <c r="BE15"/>
  <c r="CP14"/>
  <c r="CX19"/>
  <c r="DL13"/>
  <c r="CU13"/>
  <c r="CM13"/>
  <c r="BM13"/>
  <c r="CS21"/>
  <c r="CP20"/>
  <c r="CU19"/>
  <c r="CR18"/>
  <c r="CO17"/>
  <c r="CN14"/>
  <c r="DB21"/>
  <c r="CS18"/>
  <c r="CY22"/>
  <c r="CQ22"/>
  <c r="DE21"/>
  <c r="CV21"/>
  <c r="CN21"/>
  <c r="CS20"/>
  <c r="CP19"/>
  <c r="DL18"/>
  <c r="CU18"/>
  <c r="CM18"/>
  <c r="CZ17"/>
  <c r="CR17"/>
  <c r="CW16"/>
  <c r="CO16"/>
  <c r="DS15"/>
  <c r="DB15"/>
  <c r="CT15"/>
  <c r="DH14"/>
  <c r="CY14"/>
  <c r="CQ14"/>
  <c r="DE13"/>
  <c r="CV13"/>
  <c r="CN13"/>
  <c r="DA21"/>
  <c r="DB16"/>
  <c r="CW22"/>
  <c r="BS18"/>
  <c r="CP17"/>
  <c r="CO14"/>
  <c r="CW21"/>
  <c r="DR17"/>
  <c r="DL15"/>
  <c r="BS185" i="28"/>
  <c r="DI185"/>
  <c r="DM183"/>
  <c r="BM183"/>
  <c r="BY173"/>
  <c r="DJ173"/>
  <c r="BM172"/>
  <c r="CA172"/>
  <c r="DM172"/>
  <c r="DI176"/>
  <c r="BS166"/>
  <c r="DP166"/>
  <c r="DJ187"/>
  <c r="DN177"/>
  <c r="BG187"/>
  <c r="DE187"/>
  <c r="DE182"/>
  <c r="DO181"/>
  <c r="DK174"/>
  <c r="DO185"/>
  <c r="DO164"/>
  <c r="DL163"/>
  <c r="CA163"/>
  <c r="BM163"/>
  <c r="DP184"/>
  <c r="BS184"/>
  <c r="CB184"/>
  <c r="DN167"/>
  <c r="DE173"/>
  <c r="BM187"/>
  <c r="DL187"/>
  <c r="DE185"/>
  <c r="DN186"/>
  <c r="DJ175"/>
  <c r="DH170"/>
  <c r="CA160"/>
  <c r="BM160"/>
  <c r="DL160"/>
  <c r="DO179"/>
  <c r="CA179"/>
  <c r="DN178"/>
  <c r="DO182"/>
  <c r="DQ158"/>
  <c r="BY158"/>
  <c r="DJ158"/>
  <c r="DP187"/>
  <c r="DH184"/>
  <c r="CA164"/>
  <c r="DI156"/>
  <c r="BM168"/>
  <c r="DL168"/>
  <c r="DO167"/>
  <c r="DJ166"/>
  <c r="DE165"/>
  <c r="BV163"/>
  <c r="BS162"/>
  <c r="CB162"/>
  <c r="DK162"/>
  <c r="CA175"/>
  <c r="BY179"/>
  <c r="DP177"/>
  <c r="BG177"/>
  <c r="DP169"/>
  <c r="DK181"/>
  <c r="BS180"/>
  <c r="BS176"/>
  <c r="CA165"/>
  <c r="BM158"/>
  <c r="DE161"/>
  <c r="BG166"/>
  <c r="BC166"/>
  <c r="BE166"/>
  <c r="DO163"/>
  <c r="BS182"/>
  <c r="DF178"/>
  <c r="BC170"/>
  <c r="DM164"/>
  <c r="BM164"/>
  <c r="DI160"/>
  <c r="BM159"/>
  <c r="DL159"/>
  <c r="DG158"/>
  <c r="DO157"/>
  <c r="DJ179"/>
  <c r="DJ177"/>
  <c r="BV175"/>
  <c r="BZ158"/>
  <c r="BS186"/>
  <c r="BM185"/>
  <c r="BS179"/>
  <c r="BS177"/>
  <c r="BC176"/>
  <c r="BE176"/>
  <c r="DL175"/>
  <c r="BS169"/>
  <c r="BC161"/>
  <c r="BE161"/>
  <c r="DP159"/>
  <c r="DO171"/>
  <c r="BS170"/>
  <c r="BC158"/>
  <c r="BE158"/>
  <c r="BM184"/>
  <c r="DL184"/>
  <c r="CA161"/>
  <c r="DM156"/>
  <c r="BM156"/>
  <c r="DO175"/>
  <c r="BS174"/>
  <c r="DO173"/>
  <c r="BZ172"/>
  <c r="DI168"/>
  <c r="DG166"/>
  <c r="DO165"/>
  <c r="BV161"/>
  <c r="BS157"/>
  <c r="DL185"/>
  <c r="DH182"/>
  <c r="DQ162"/>
  <c r="DE184"/>
  <c r="DM176"/>
  <c r="DE174"/>
  <c r="BM161"/>
  <c r="DM160"/>
  <c r="DE159"/>
  <c r="DF156"/>
  <c r="DO183"/>
  <c r="BM176"/>
  <c r="DL176"/>
  <c r="BZ164"/>
  <c r="BG184"/>
  <c r="BX184"/>
  <c r="BG169"/>
  <c r="DE169"/>
  <c r="BV179"/>
  <c r="BS165"/>
  <c r="CB165"/>
  <c r="BS158"/>
  <c r="DJ157"/>
  <c r="BM165"/>
  <c r="DM182"/>
  <c r="DF180"/>
  <c r="DG174"/>
  <c r="DI172"/>
  <c r="DO160"/>
  <c r="DM158"/>
  <c r="DL182"/>
  <c r="DL174"/>
  <c r="CB172"/>
  <c r="DL166"/>
  <c r="CB164"/>
  <c r="BX160"/>
  <c r="DL158"/>
  <c r="BS10" i="32"/>
  <c r="CN7"/>
  <c r="CU7"/>
  <c r="BE10"/>
  <c r="BY10"/>
  <c r="CT5"/>
  <c r="CV4"/>
  <c r="BG10"/>
  <c r="DB10"/>
  <c r="DA11"/>
  <c r="BE6"/>
  <c r="DL4"/>
  <c r="BE11" i="30"/>
  <c r="BM4"/>
  <c r="BM12"/>
  <c r="DK5"/>
  <c r="BM9"/>
  <c r="DE11"/>
  <c r="CW4"/>
  <c r="CQ4"/>
  <c r="DJ3"/>
  <c r="DJ5"/>
  <c r="BS6"/>
  <c r="DK12"/>
  <c r="DA5"/>
  <c r="BS5"/>
  <c r="BG6"/>
  <c r="BE9"/>
  <c r="DI3"/>
  <c r="BE7"/>
  <c r="DK4"/>
  <c r="BR47"/>
  <c r="BR48"/>
  <c r="CV4"/>
  <c r="BM8"/>
  <c r="CS12"/>
  <c r="BM7"/>
  <c r="DB5"/>
  <c r="BE6"/>
  <c r="DE6"/>
  <c r="DJ9"/>
  <c r="CW10"/>
  <c r="BX6"/>
  <c r="CR12"/>
  <c r="CQ9"/>
  <c r="G31"/>
  <c r="CN3"/>
  <c r="DK6"/>
  <c r="CB7"/>
  <c r="DL7"/>
  <c r="DL8"/>
  <c r="CV9"/>
  <c r="BS10"/>
  <c r="CO11"/>
  <c r="CW11"/>
  <c r="CV12"/>
  <c r="G30"/>
  <c r="CV6"/>
  <c r="DB7"/>
  <c r="CV10"/>
  <c r="DE3"/>
  <c r="BE4"/>
  <c r="CY8"/>
  <c r="BG9"/>
  <c r="CM10"/>
  <c r="CO3"/>
  <c r="CP7"/>
  <c r="DB9"/>
  <c r="CB11"/>
  <c r="CM5"/>
  <c r="CP6"/>
  <c r="BE10"/>
  <c r="BA35"/>
  <c r="DB10"/>
  <c r="DJ11"/>
  <c r="BO47"/>
  <c r="DE9"/>
  <c r="CP11"/>
  <c r="CP12"/>
  <c r="BA34"/>
  <c r="CB6"/>
  <c r="CA6"/>
  <c r="CC6"/>
  <c r="BU29"/>
  <c r="CO5"/>
  <c r="DK8"/>
  <c r="DN9"/>
  <c r="BT47"/>
  <c r="CV7"/>
  <c r="CV8"/>
  <c r="CQ10"/>
  <c r="DB11"/>
  <c r="CM12"/>
  <c r="DB12"/>
  <c r="E32"/>
  <c r="AZ23"/>
  <c r="AZ24"/>
  <c r="CZ11"/>
  <c r="CY12"/>
  <c r="BH47"/>
  <c r="CU6"/>
  <c r="CS7"/>
  <c r="DN10"/>
  <c r="BF47"/>
  <c r="DB4"/>
  <c r="CW9"/>
  <c r="CT10"/>
  <c r="CW12"/>
  <c r="CT5"/>
  <c r="CW5"/>
  <c r="DJ6"/>
  <c r="CW7"/>
  <c r="CW8"/>
  <c r="BE3"/>
  <c r="BL29"/>
  <c r="BL30"/>
  <c r="BL31"/>
  <c r="DM3"/>
  <c r="CR4"/>
  <c r="BE5"/>
  <c r="CV5"/>
  <c r="DH7"/>
  <c r="CO8"/>
  <c r="BK29"/>
  <c r="BK30"/>
  <c r="BK31"/>
  <c r="BS3"/>
  <c r="DL3"/>
  <c r="DO4"/>
  <c r="CU5"/>
  <c r="DN5"/>
  <c r="CN7"/>
  <c r="CN8"/>
  <c r="CA9"/>
  <c r="BS9"/>
  <c r="DK9"/>
  <c r="DO10"/>
  <c r="CB10"/>
  <c r="BX10"/>
  <c r="BZ10"/>
  <c r="CA10"/>
  <c r="CC10"/>
  <c r="CF10"/>
  <c r="CG10"/>
  <c r="BX11"/>
  <c r="CA11"/>
  <c r="CC11"/>
  <c r="CD11"/>
  <c r="CE11"/>
  <c r="DL12"/>
  <c r="G20" i="31"/>
  <c r="AZ37"/>
  <c r="BT39"/>
  <c r="DL3"/>
  <c r="CN5"/>
  <c r="CU5"/>
  <c r="DN5"/>
  <c r="BG6"/>
  <c r="CN7"/>
  <c r="BM7"/>
  <c r="CN8"/>
  <c r="BM8"/>
  <c r="CA8"/>
  <c r="BC9"/>
  <c r="BE9"/>
  <c r="CA9"/>
  <c r="BS9"/>
  <c r="CB10"/>
  <c r="BX11"/>
  <c r="CA11"/>
  <c r="CA12"/>
  <c r="DL12"/>
  <c r="BX3"/>
  <c r="BJ38"/>
  <c r="BR38"/>
  <c r="CW5"/>
  <c r="CQ4"/>
  <c r="CM5"/>
  <c r="DA11"/>
  <c r="DK5"/>
  <c r="CP6"/>
  <c r="BC7"/>
  <c r="BE7"/>
  <c r="DJ9"/>
  <c r="CW10"/>
  <c r="BS11"/>
  <c r="DK12"/>
  <c r="CY13"/>
  <c r="CV8"/>
  <c r="CQ10"/>
  <c r="CR9"/>
  <c r="CV4"/>
  <c r="CV6"/>
  <c r="BX6"/>
  <c r="DB7"/>
  <c r="CZ11"/>
  <c r="BH38"/>
  <c r="BH39"/>
  <c r="CU6"/>
  <c r="DJ11"/>
  <c r="CO13"/>
  <c r="BO38"/>
  <c r="DB4"/>
  <c r="CY5"/>
  <c r="DM6"/>
  <c r="CW9"/>
  <c r="CM10"/>
  <c r="CP12"/>
  <c r="CW12"/>
  <c r="CN13"/>
  <c r="CV13"/>
  <c r="BZ13"/>
  <c r="DM3"/>
  <c r="CV7"/>
  <c r="CY3"/>
  <c r="CY16"/>
  <c r="CV10"/>
  <c r="BE6"/>
  <c r="DN6"/>
  <c r="CS7"/>
  <c r="DN7"/>
  <c r="CQ9"/>
  <c r="DB10"/>
  <c r="CM9"/>
  <c r="CB3"/>
  <c r="CT5"/>
  <c r="CB7"/>
  <c r="CV9"/>
  <c r="BS10"/>
  <c r="CO11"/>
  <c r="CW11"/>
  <c r="DE11"/>
  <c r="CV12"/>
  <c r="CM13"/>
  <c r="CU13"/>
  <c r="G21"/>
  <c r="CO8"/>
  <c r="DB12"/>
  <c r="CR12"/>
  <c r="BA26"/>
  <c r="BX10"/>
  <c r="G22"/>
  <c r="BF38"/>
  <c r="CN3"/>
  <c r="DN8"/>
  <c r="BG9"/>
  <c r="CT10"/>
  <c r="CP11"/>
  <c r="BA25"/>
  <c r="CA4"/>
  <c r="DK6"/>
  <c r="CO3"/>
  <c r="BM3"/>
  <c r="BM5"/>
  <c r="BM6"/>
  <c r="BM9"/>
  <c r="BM10"/>
  <c r="BM11"/>
  <c r="BM12"/>
  <c r="BM13"/>
  <c r="BM38"/>
  <c r="BM39"/>
  <c r="BU20"/>
  <c r="DR3"/>
  <c r="CO5"/>
  <c r="BS6"/>
  <c r="DJ6"/>
  <c r="CP7"/>
  <c r="CW7"/>
  <c r="CW8"/>
  <c r="DB9"/>
  <c r="DN9"/>
  <c r="BC11"/>
  <c r="BE11"/>
  <c r="BV11"/>
  <c r="CB11"/>
  <c r="BV12"/>
  <c r="DS12"/>
  <c r="CQ9" i="32"/>
  <c r="CV10"/>
  <c r="CN3"/>
  <c r="G23"/>
  <c r="CS7"/>
  <c r="CP12"/>
  <c r="BL21"/>
  <c r="BL22"/>
  <c r="BL23"/>
  <c r="BU21"/>
  <c r="CO7"/>
  <c r="CW5"/>
  <c r="CU6"/>
  <c r="BE9"/>
  <c r="DB9"/>
  <c r="CP11"/>
  <c r="DE11"/>
  <c r="CV12"/>
  <c r="G22"/>
  <c r="CV8"/>
  <c r="BF39"/>
  <c r="DK5"/>
  <c r="BE7"/>
  <c r="CO3"/>
  <c r="CM10"/>
  <c r="CZ11"/>
  <c r="DJ11"/>
  <c r="BK21"/>
  <c r="BK22"/>
  <c r="BK23"/>
  <c r="CR4"/>
  <c r="CV5"/>
  <c r="CZ7"/>
  <c r="DM7"/>
  <c r="CQ10"/>
  <c r="CO11"/>
  <c r="CW11"/>
  <c r="CO8"/>
  <c r="CR12"/>
  <c r="DB4"/>
  <c r="BA26"/>
  <c r="CV6"/>
  <c r="DN10"/>
  <c r="DA12"/>
  <c r="CS12"/>
  <c r="CM5"/>
  <c r="CP7"/>
  <c r="BA27"/>
  <c r="DK9"/>
  <c r="BE11"/>
  <c r="BE12"/>
  <c r="DB12"/>
  <c r="E24"/>
  <c r="CV7"/>
  <c r="CN8"/>
  <c r="BO39"/>
  <c r="CP6"/>
  <c r="CV9"/>
  <c r="CT10"/>
  <c r="DB5"/>
  <c r="CQ11"/>
  <c r="DI11"/>
  <c r="CW12"/>
  <c r="DM3"/>
  <c r="CY4"/>
  <c r="CN5"/>
  <c r="AZ15"/>
  <c r="AZ16"/>
  <c r="BS3"/>
  <c r="CU5"/>
  <c r="CR9"/>
  <c r="BR39"/>
  <c r="DI3"/>
  <c r="CP4"/>
  <c r="CW4"/>
  <c r="CQ4"/>
  <c r="BS6"/>
  <c r="CW7"/>
  <c r="CW8"/>
  <c r="DN8"/>
  <c r="CW10"/>
  <c r="DB11"/>
  <c r="DL12"/>
  <c r="BQ40"/>
  <c r="DO6"/>
  <c r="DS8"/>
  <c r="CO6"/>
  <c r="CW6"/>
  <c r="DQ7"/>
  <c r="CM8"/>
  <c r="DA10"/>
  <c r="CY12"/>
  <c r="BJ21"/>
  <c r="BJ22"/>
  <c r="BE3"/>
  <c r="BM3"/>
  <c r="CM3"/>
  <c r="CU3"/>
  <c r="CU17"/>
  <c r="DL3"/>
  <c r="DO4"/>
  <c r="BE5"/>
  <c r="BS5"/>
  <c r="CB5"/>
  <c r="CS5"/>
  <c r="DA5"/>
  <c r="DJ5"/>
  <c r="DR5"/>
  <c r="CN6"/>
  <c r="DM6"/>
  <c r="CQ7"/>
  <c r="CY7"/>
  <c r="DP7"/>
  <c r="CT8"/>
  <c r="DB8"/>
  <c r="DK8"/>
  <c r="CO9"/>
  <c r="CA10"/>
  <c r="CR10"/>
  <c r="CZ10"/>
  <c r="DI10"/>
  <c r="BM11"/>
  <c r="CM11"/>
  <c r="CU11"/>
  <c r="DL11"/>
  <c r="BI21"/>
  <c r="BI22"/>
  <c r="BR21"/>
  <c r="BR22"/>
  <c r="BR23"/>
  <c r="BB39"/>
  <c r="BU39"/>
  <c r="CT3"/>
  <c r="CT17"/>
  <c r="DB3"/>
  <c r="DB17"/>
  <c r="DK3"/>
  <c r="DS3"/>
  <c r="BG4"/>
  <c r="CO4"/>
  <c r="DN4"/>
  <c r="CA5"/>
  <c r="CR5"/>
  <c r="CZ5"/>
  <c r="BM6"/>
  <c r="CM6"/>
  <c r="DL6"/>
  <c r="BE8"/>
  <c r="BS8"/>
  <c r="CS8"/>
  <c r="DA8"/>
  <c r="DJ8"/>
  <c r="CN9"/>
  <c r="DM9"/>
  <c r="BZ10"/>
  <c r="CY10"/>
  <c r="CT11"/>
  <c r="DK11"/>
  <c r="DS11"/>
  <c r="BG12"/>
  <c r="CO12"/>
  <c r="DN12"/>
  <c r="BH21"/>
  <c r="BH22"/>
  <c r="BQ21"/>
  <c r="BQ22"/>
  <c r="BL39"/>
  <c r="BT39"/>
  <c r="DP4"/>
  <c r="CR7"/>
  <c r="CU8"/>
  <c r="CP9"/>
  <c r="CN11"/>
  <c r="CQ12"/>
  <c r="BD39"/>
  <c r="CN4"/>
  <c r="CQ5"/>
  <c r="CY5"/>
  <c r="CM9"/>
  <c r="DE12"/>
  <c r="BF21"/>
  <c r="BF22"/>
  <c r="BK39"/>
  <c r="CR3"/>
  <c r="CR17"/>
  <c r="DQ3"/>
  <c r="DG5"/>
  <c r="DR6"/>
  <c r="CQ8"/>
  <c r="CY8"/>
  <c r="BX10"/>
  <c r="DF10"/>
  <c r="DQ11"/>
  <c r="CU12"/>
  <c r="BO21"/>
  <c r="D24"/>
  <c r="G24"/>
  <c r="BJ39"/>
  <c r="CQ3"/>
  <c r="CY3"/>
  <c r="CY17"/>
  <c r="DH3"/>
  <c r="DP3"/>
  <c r="CT4"/>
  <c r="DS4"/>
  <c r="BG5"/>
  <c r="BX5"/>
  <c r="CO5"/>
  <c r="DF5"/>
  <c r="DN5"/>
  <c r="CR6"/>
  <c r="CZ6"/>
  <c r="BM7"/>
  <c r="CM7"/>
  <c r="CP8"/>
  <c r="DG8"/>
  <c r="BS9"/>
  <c r="CS9"/>
  <c r="DA9"/>
  <c r="CN10"/>
  <c r="DE10"/>
  <c r="CY11"/>
  <c r="DH11"/>
  <c r="CT12"/>
  <c r="BB21"/>
  <c r="BB22"/>
  <c r="BN21"/>
  <c r="BN22"/>
  <c r="BN23"/>
  <c r="BI39"/>
  <c r="CV3"/>
  <c r="CV17"/>
  <c r="DO9"/>
  <c r="CS10"/>
  <c r="DP12"/>
  <c r="BT21"/>
  <c r="BT22"/>
  <c r="BT23"/>
  <c r="CS3"/>
  <c r="DB6"/>
  <c r="BG7"/>
  <c r="DF7"/>
  <c r="CZ8"/>
  <c r="CP10"/>
  <c r="CS11"/>
  <c r="CN12"/>
  <c r="CM4"/>
  <c r="CU4"/>
  <c r="CP5"/>
  <c r="CS6"/>
  <c r="DA6"/>
  <c r="DE7"/>
  <c r="CT9"/>
  <c r="CO10"/>
  <c r="CM12"/>
  <c r="BD21"/>
  <c r="BD22"/>
  <c r="CP3"/>
  <c r="DG3"/>
  <c r="DO3"/>
  <c r="BE4"/>
  <c r="BS4"/>
  <c r="CS4"/>
  <c r="DA4"/>
  <c r="DJ4"/>
  <c r="DE5"/>
  <c r="DM5"/>
  <c r="CQ6"/>
  <c r="CY6"/>
  <c r="DH6"/>
  <c r="CT7"/>
  <c r="DB7"/>
  <c r="DK7"/>
  <c r="BG8"/>
  <c r="DF8"/>
  <c r="CZ9"/>
  <c r="DI9"/>
  <c r="BM10"/>
  <c r="CU10"/>
  <c r="DL10"/>
  <c r="DG11"/>
  <c r="BS12"/>
  <c r="DJ12"/>
  <c r="BA21"/>
  <c r="BA22"/>
  <c r="E15" i="33"/>
  <c r="BA25" i="32"/>
  <c r="CV11"/>
  <c r="BN39"/>
  <c r="DA3"/>
  <c r="DA17"/>
  <c r="CT6"/>
  <c r="CR8"/>
  <c r="CU9"/>
  <c r="CZ3"/>
  <c r="CZ17"/>
  <c r="CR11"/>
  <c r="BG3"/>
  <c r="CW3"/>
  <c r="CW17"/>
  <c r="CZ4"/>
  <c r="BM5"/>
  <c r="BS7"/>
  <c r="DA7"/>
  <c r="CY9"/>
  <c r="BG11"/>
  <c r="CZ12"/>
  <c r="DO6" i="31"/>
  <c r="BP7"/>
  <c r="CX6"/>
  <c r="CA6"/>
  <c r="DS8"/>
  <c r="BK22"/>
  <c r="CX10"/>
  <c r="CY12"/>
  <c r="BY4"/>
  <c r="DO4"/>
  <c r="CB5"/>
  <c r="CS5"/>
  <c r="DA5"/>
  <c r="DR5"/>
  <c r="CN6"/>
  <c r="BZ7"/>
  <c r="CQ7"/>
  <c r="CY7"/>
  <c r="DP7"/>
  <c r="CT8"/>
  <c r="DB8"/>
  <c r="DK8"/>
  <c r="BX9"/>
  <c r="CO9"/>
  <c r="CA10"/>
  <c r="CR10"/>
  <c r="CZ10"/>
  <c r="DI10"/>
  <c r="CM11"/>
  <c r="CU11"/>
  <c r="DL11"/>
  <c r="BY12"/>
  <c r="BC13"/>
  <c r="BE13"/>
  <c r="BS13"/>
  <c r="CB13"/>
  <c r="CS13"/>
  <c r="DA13"/>
  <c r="DJ13"/>
  <c r="BI20"/>
  <c r="BI21"/>
  <c r="BI22"/>
  <c r="BR20"/>
  <c r="BR21"/>
  <c r="BR22"/>
  <c r="BB38"/>
  <c r="BU38"/>
  <c r="CT3"/>
  <c r="CT16"/>
  <c r="DB3"/>
  <c r="DB16"/>
  <c r="DK3"/>
  <c r="DS3"/>
  <c r="BG4"/>
  <c r="BX4"/>
  <c r="CO4"/>
  <c r="CW4"/>
  <c r="DN4"/>
  <c r="CA5"/>
  <c r="CR5"/>
  <c r="CZ5"/>
  <c r="CM6"/>
  <c r="DL6"/>
  <c r="CX13"/>
  <c r="BY7"/>
  <c r="BC8"/>
  <c r="BE8"/>
  <c r="BS8"/>
  <c r="CB8"/>
  <c r="CS8"/>
  <c r="DA8"/>
  <c r="DJ8"/>
  <c r="BV9"/>
  <c r="CN9"/>
  <c r="CN16"/>
  <c r="BZ10"/>
  <c r="CY10"/>
  <c r="CT11"/>
  <c r="DK11"/>
  <c r="DS11"/>
  <c r="BG12"/>
  <c r="BX12"/>
  <c r="CO12"/>
  <c r="DN12"/>
  <c r="CA13"/>
  <c r="CR13"/>
  <c r="CZ13"/>
  <c r="BH20"/>
  <c r="BH21"/>
  <c r="BH22"/>
  <c r="BQ20"/>
  <c r="BQ21"/>
  <c r="BA38"/>
  <c r="BL38"/>
  <c r="BL39"/>
  <c r="DP4"/>
  <c r="CR7"/>
  <c r="CZ7"/>
  <c r="CP9"/>
  <c r="CT13"/>
  <c r="BT20"/>
  <c r="BT21"/>
  <c r="BT22"/>
  <c r="BN38"/>
  <c r="CM3"/>
  <c r="DP5"/>
  <c r="BX7"/>
  <c r="DF7"/>
  <c r="DO10"/>
  <c r="DE12"/>
  <c r="BF20"/>
  <c r="BF21"/>
  <c r="BF22"/>
  <c r="DG5"/>
  <c r="CS6"/>
  <c r="DA6"/>
  <c r="DE7"/>
  <c r="BG10"/>
  <c r="CO10"/>
  <c r="CM12"/>
  <c r="CU12"/>
  <c r="DC12"/>
  <c r="DG13"/>
  <c r="BO20"/>
  <c r="DH3"/>
  <c r="CT4"/>
  <c r="BG5"/>
  <c r="BX5"/>
  <c r="DF5"/>
  <c r="CR6"/>
  <c r="CZ6"/>
  <c r="CM7"/>
  <c r="CU7"/>
  <c r="CP8"/>
  <c r="CX8"/>
  <c r="DG8"/>
  <c r="CB9"/>
  <c r="CS9"/>
  <c r="DA9"/>
  <c r="CN10"/>
  <c r="DE10"/>
  <c r="CQ11"/>
  <c r="CY11"/>
  <c r="DH11"/>
  <c r="CT12"/>
  <c r="BG13"/>
  <c r="BX13"/>
  <c r="DF13"/>
  <c r="BB20"/>
  <c r="BB21"/>
  <c r="BB22"/>
  <c r="BN20"/>
  <c r="BN21"/>
  <c r="BN22"/>
  <c r="BI38"/>
  <c r="BQ38"/>
  <c r="CY4"/>
  <c r="CO6"/>
  <c r="CW6"/>
  <c r="CM8"/>
  <c r="DO9"/>
  <c r="CS10"/>
  <c r="CQ12"/>
  <c r="DB13"/>
  <c r="CU3"/>
  <c r="CU16"/>
  <c r="CS3"/>
  <c r="CN4"/>
  <c r="BG7"/>
  <c r="CZ8"/>
  <c r="CN12"/>
  <c r="CQ13"/>
  <c r="DP13"/>
  <c r="CA3"/>
  <c r="CZ3"/>
  <c r="CZ16"/>
  <c r="DQ3"/>
  <c r="CM4"/>
  <c r="CP5"/>
  <c r="CX5"/>
  <c r="CB6"/>
  <c r="CQ8"/>
  <c r="CY8"/>
  <c r="CT9"/>
  <c r="DF10"/>
  <c r="CR11"/>
  <c r="DQ11"/>
  <c r="CP13"/>
  <c r="DO13"/>
  <c r="BD20"/>
  <c r="BD21"/>
  <c r="BD22"/>
  <c r="BZ3"/>
  <c r="DP3"/>
  <c r="BY3"/>
  <c r="CP3"/>
  <c r="DG3"/>
  <c r="DO3"/>
  <c r="BC4"/>
  <c r="BE4"/>
  <c r="BS4"/>
  <c r="CS4"/>
  <c r="DA4"/>
  <c r="DJ4"/>
  <c r="DE5"/>
  <c r="DM5"/>
  <c r="CQ6"/>
  <c r="CY6"/>
  <c r="DH6"/>
  <c r="CT7"/>
  <c r="DK7"/>
  <c r="DS7"/>
  <c r="BG8"/>
  <c r="BX8"/>
  <c r="DF8"/>
  <c r="CZ9"/>
  <c r="DI9"/>
  <c r="CU10"/>
  <c r="DL10"/>
  <c r="CX11"/>
  <c r="DG11"/>
  <c r="BS12"/>
  <c r="CS12"/>
  <c r="DA12"/>
  <c r="DJ12"/>
  <c r="DE13"/>
  <c r="DM13"/>
  <c r="BA20"/>
  <c r="BA21"/>
  <c r="BA24"/>
  <c r="CV3"/>
  <c r="CV16"/>
  <c r="CU8"/>
  <c r="DA10"/>
  <c r="CN11"/>
  <c r="CV11"/>
  <c r="BJ20"/>
  <c r="BJ21"/>
  <c r="BJ22"/>
  <c r="BD38"/>
  <c r="CP4"/>
  <c r="DA3"/>
  <c r="DA16"/>
  <c r="DE4"/>
  <c r="CQ5"/>
  <c r="CT6"/>
  <c r="DB6"/>
  <c r="CO7"/>
  <c r="CR8"/>
  <c r="CU9"/>
  <c r="CP10"/>
  <c r="CS11"/>
  <c r="BK38"/>
  <c r="BK39"/>
  <c r="CR3"/>
  <c r="CR16"/>
  <c r="CU4"/>
  <c r="D23"/>
  <c r="G23"/>
  <c r="CQ3"/>
  <c r="BG3"/>
  <c r="CW3"/>
  <c r="CW16"/>
  <c r="CZ4"/>
  <c r="BS7"/>
  <c r="DA7"/>
  <c r="CY9"/>
  <c r="BG11"/>
  <c r="CZ12"/>
  <c r="DO6" i="30"/>
  <c r="DS8"/>
  <c r="CU8"/>
  <c r="CP9"/>
  <c r="CV11"/>
  <c r="DP12"/>
  <c r="BD47"/>
  <c r="DR5"/>
  <c r="BZ7"/>
  <c r="CQ7"/>
  <c r="CY7"/>
  <c r="DP7"/>
  <c r="CT8"/>
  <c r="DB8"/>
  <c r="BX9"/>
  <c r="CO9"/>
  <c r="CR10"/>
  <c r="CZ10"/>
  <c r="DI10"/>
  <c r="BM11"/>
  <c r="CM11"/>
  <c r="CU11"/>
  <c r="DL11"/>
  <c r="BI31"/>
  <c r="BR29"/>
  <c r="BR30"/>
  <c r="BR31"/>
  <c r="BB47"/>
  <c r="BU47"/>
  <c r="CT3"/>
  <c r="DB3"/>
  <c r="DK3"/>
  <c r="DS3"/>
  <c r="BG4"/>
  <c r="BX4"/>
  <c r="CO4"/>
  <c r="DN4"/>
  <c r="CR5"/>
  <c r="CZ5"/>
  <c r="BM6"/>
  <c r="CM6"/>
  <c r="DL6"/>
  <c r="BY7"/>
  <c r="BE8"/>
  <c r="BS8"/>
  <c r="CS8"/>
  <c r="DA8"/>
  <c r="DJ8"/>
  <c r="BV9"/>
  <c r="DC8"/>
  <c r="CN9"/>
  <c r="CY10"/>
  <c r="CT11"/>
  <c r="DK11"/>
  <c r="DS11"/>
  <c r="BG12"/>
  <c r="CO12"/>
  <c r="DN12"/>
  <c r="BH31"/>
  <c r="BQ29"/>
  <c r="BQ30"/>
  <c r="BL47"/>
  <c r="CY4"/>
  <c r="CO6"/>
  <c r="CW6"/>
  <c r="CR7"/>
  <c r="CZ7"/>
  <c r="DA10"/>
  <c r="BJ31"/>
  <c r="BY4"/>
  <c r="CP4"/>
  <c r="CS5"/>
  <c r="CS3"/>
  <c r="DA3"/>
  <c r="DA25"/>
  <c r="CQ5"/>
  <c r="CY5"/>
  <c r="BG7"/>
  <c r="DF7"/>
  <c r="CZ8"/>
  <c r="CM9"/>
  <c r="CU9"/>
  <c r="CN12"/>
  <c r="BK47"/>
  <c r="CZ3"/>
  <c r="CZ25"/>
  <c r="DG5"/>
  <c r="DA6"/>
  <c r="DE7"/>
  <c r="DP8"/>
  <c r="CT9"/>
  <c r="CR11"/>
  <c r="DQ11"/>
  <c r="BJ47"/>
  <c r="CY3"/>
  <c r="CY25"/>
  <c r="CZ6"/>
  <c r="CM7"/>
  <c r="CU7"/>
  <c r="CP8"/>
  <c r="DG8"/>
  <c r="CS9"/>
  <c r="DA9"/>
  <c r="CN10"/>
  <c r="DE10"/>
  <c r="CQ11"/>
  <c r="CY11"/>
  <c r="DH11"/>
  <c r="CT12"/>
  <c r="DS12"/>
  <c r="BB31"/>
  <c r="BN29"/>
  <c r="BN30"/>
  <c r="BN31"/>
  <c r="BI47"/>
  <c r="BQ47"/>
  <c r="CM8"/>
  <c r="CS10"/>
  <c r="CN11"/>
  <c r="CQ12"/>
  <c r="BN47"/>
  <c r="CM3"/>
  <c r="CN6"/>
  <c r="DE4"/>
  <c r="CT6"/>
  <c r="DB6"/>
  <c r="CO7"/>
  <c r="CP10"/>
  <c r="CS11"/>
  <c r="DA11"/>
  <c r="DE12"/>
  <c r="BF31"/>
  <c r="CM4"/>
  <c r="CP5"/>
  <c r="CS6"/>
  <c r="DR6"/>
  <c r="BG10"/>
  <c r="CO10"/>
  <c r="BD31"/>
  <c r="D32"/>
  <c r="DH3"/>
  <c r="CT4"/>
  <c r="BG5"/>
  <c r="CR6"/>
  <c r="DG3"/>
  <c r="BS4"/>
  <c r="CB4"/>
  <c r="CS4"/>
  <c r="DA4"/>
  <c r="DJ4"/>
  <c r="CN5"/>
  <c r="DE5"/>
  <c r="DM5"/>
  <c r="CQ6"/>
  <c r="CY6"/>
  <c r="DH6"/>
  <c r="CT7"/>
  <c r="DK7"/>
  <c r="BG8"/>
  <c r="DF8"/>
  <c r="CR9"/>
  <c r="CZ9"/>
  <c r="DI9"/>
  <c r="BM10"/>
  <c r="CU10"/>
  <c r="DL10"/>
  <c r="DG11"/>
  <c r="BE12"/>
  <c r="BS12"/>
  <c r="DA12"/>
  <c r="DJ12"/>
  <c r="BA33"/>
  <c r="CV3"/>
  <c r="CV25"/>
  <c r="BT29"/>
  <c r="BT30"/>
  <c r="BT31"/>
  <c r="CU3"/>
  <c r="CU25"/>
  <c r="CN4"/>
  <c r="BX7"/>
  <c r="CR8"/>
  <c r="CR3"/>
  <c r="DQ3"/>
  <c r="CU4"/>
  <c r="CQ8"/>
  <c r="CU12"/>
  <c r="BO29"/>
  <c r="CQ3"/>
  <c r="CP3"/>
  <c r="BG3"/>
  <c r="CW3"/>
  <c r="CW25"/>
  <c r="CZ4"/>
  <c r="BM5"/>
  <c r="BS7"/>
  <c r="DA7"/>
  <c r="CY9"/>
  <c r="BG11"/>
  <c r="CZ12"/>
  <c r="CH6"/>
  <c r="CI6"/>
  <c r="CF6"/>
  <c r="CG6"/>
  <c r="CD6"/>
  <c r="CE6"/>
  <c r="BZ160" i="28"/>
  <c r="CC160"/>
  <c r="BX162"/>
  <c r="CC162"/>
  <c r="CD8" i="30"/>
  <c r="CE8"/>
  <c r="CH8"/>
  <c r="CI8"/>
  <c r="CB9"/>
  <c r="CC9"/>
  <c r="CH9"/>
  <c r="CI9"/>
  <c r="DC18"/>
  <c r="DC21"/>
  <c r="CH10"/>
  <c r="CI10"/>
  <c r="CH5"/>
  <c r="CI5"/>
  <c r="CF5"/>
  <c r="CG5"/>
  <c r="CC164" i="28"/>
  <c r="CD10" i="30"/>
  <c r="CE10"/>
  <c r="CF15"/>
  <c r="CG15"/>
  <c r="CD15"/>
  <c r="CE15"/>
  <c r="BX172" i="28"/>
  <c r="CC172"/>
  <c r="CF18" i="30"/>
  <c r="CG18"/>
  <c r="CH18"/>
  <c r="CI18"/>
  <c r="DC17"/>
  <c r="CB20"/>
  <c r="CC20"/>
  <c r="DC16"/>
  <c r="BM167" i="28"/>
  <c r="DL167"/>
  <c r="BX175"/>
  <c r="CB175"/>
  <c r="CC175"/>
  <c r="BX173"/>
  <c r="BZ173"/>
  <c r="CA173"/>
  <c r="CC173"/>
  <c r="CF19" i="30"/>
  <c r="CG19"/>
  <c r="DL173" i="28"/>
  <c r="CH19" i="30"/>
  <c r="CI19"/>
  <c r="CF13"/>
  <c r="CG13"/>
  <c r="CH13"/>
  <c r="CI13"/>
  <c r="CD13"/>
  <c r="CE13"/>
  <c r="BX167" i="28"/>
  <c r="BY167"/>
  <c r="CC167"/>
  <c r="BX165"/>
  <c r="BY165"/>
  <c r="CC165"/>
  <c r="CH11" i="30"/>
  <c r="CI11"/>
  <c r="CF11"/>
  <c r="CG11"/>
  <c r="CF9"/>
  <c r="CG9"/>
  <c r="BX163" i="28"/>
  <c r="BZ163"/>
  <c r="CB163"/>
  <c r="CC163"/>
  <c r="BA32" i="32"/>
  <c r="AZ17" i="22"/>
  <c r="AZ18"/>
  <c r="BA34"/>
  <c r="DK177" i="28"/>
  <c r="BC163"/>
  <c r="BE163"/>
  <c r="BG158"/>
  <c r="BG167"/>
  <c r="BG168"/>
  <c r="BG156"/>
  <c r="BG185"/>
  <c r="DH186"/>
  <c r="BG161"/>
  <c r="BZ179"/>
  <c r="BG172"/>
  <c r="BG176"/>
  <c r="BE184"/>
  <c r="BE170"/>
  <c r="DK167"/>
  <c r="BC181"/>
  <c r="BE181"/>
  <c r="BC172"/>
  <c r="BE172"/>
  <c r="BX161"/>
  <c r="BC185"/>
  <c r="BE185"/>
  <c r="BC186"/>
  <c r="BE186"/>
  <c r="DK161"/>
  <c r="DJ185"/>
  <c r="BX158"/>
  <c r="DJ161"/>
  <c r="BC169"/>
  <c r="AZ18" i="27"/>
  <c r="AZ19"/>
  <c r="BA35"/>
  <c r="AZ17" i="25"/>
  <c r="AZ18"/>
  <c r="BA34"/>
  <c r="AZ14" i="29"/>
  <c r="AZ15"/>
  <c r="BA31"/>
  <c r="BA35" i="22"/>
  <c r="AZ19" i="21"/>
  <c r="AZ20"/>
  <c r="BA36"/>
  <c r="BA37" i="27"/>
  <c r="BA33" i="29"/>
  <c r="BA34" i="32"/>
  <c r="BA33"/>
  <c r="BA32" i="29"/>
  <c r="BA36" i="27"/>
  <c r="BA36" i="25"/>
  <c r="BA35"/>
  <c r="BA36" i="22"/>
  <c r="BA38" i="21"/>
  <c r="BA37"/>
  <c r="DJ174" i="28"/>
  <c r="DE179"/>
  <c r="BX179"/>
  <c r="BC183"/>
  <c r="BE183"/>
  <c r="DE183"/>
  <c r="DJ168"/>
  <c r="DJ170"/>
  <c r="BC180"/>
  <c r="BE180"/>
  <c r="BG180"/>
  <c r="DE180"/>
  <c r="BC164"/>
  <c r="BE164"/>
  <c r="BG164"/>
  <c r="DE164"/>
  <c r="DE178"/>
  <c r="BC178"/>
  <c r="BE178"/>
  <c r="DE171"/>
  <c r="BG171"/>
  <c r="BC171"/>
  <c r="BE171"/>
  <c r="DK178"/>
  <c r="BC177"/>
  <c r="BE177"/>
  <c r="DE177"/>
  <c r="CB158"/>
  <c r="BC174"/>
  <c r="BE174"/>
  <c r="BE169"/>
  <c r="BG165"/>
  <c r="BC179"/>
  <c r="BE179"/>
  <c r="BC165"/>
  <c r="BE165"/>
  <c r="BC187"/>
  <c r="BE187"/>
  <c r="BG173"/>
  <c r="BY184"/>
  <c r="DJ184"/>
  <c r="DH176"/>
  <c r="DK169"/>
  <c r="DK168"/>
  <c r="DK184"/>
  <c r="BZ184"/>
  <c r="BG183"/>
  <c r="BC162"/>
  <c r="BE162"/>
  <c r="BG170"/>
  <c r="BG157"/>
  <c r="BC173"/>
  <c r="BE173"/>
  <c r="BC182"/>
  <c r="BE182"/>
  <c r="DF172"/>
  <c r="DK160"/>
  <c r="DK171"/>
  <c r="DE186"/>
  <c r="DK187"/>
  <c r="CI158"/>
  <c r="CE158"/>
  <c r="CG158"/>
  <c r="DJ176"/>
  <c r="DI184"/>
  <c r="DJ156"/>
  <c r="BG175"/>
  <c r="BG162"/>
  <c r="BG174"/>
  <c r="BG159"/>
  <c r="BG182"/>
  <c r="BC175"/>
  <c r="BE175"/>
  <c r="DJ178"/>
  <c r="DK173"/>
  <c r="BG160"/>
  <c r="DE160"/>
  <c r="BC160"/>
  <c r="BE160"/>
  <c r="DK186"/>
  <c r="DI187"/>
  <c r="DJ180"/>
  <c r="DK182"/>
  <c r="BG179"/>
  <c r="DK176"/>
  <c r="BG178"/>
  <c r="BC157"/>
  <c r="BE157"/>
  <c r="BC159"/>
  <c r="BE159"/>
  <c r="CF21" i="20"/>
  <c r="CD21"/>
  <c r="CH21"/>
  <c r="CD26"/>
  <c r="CF26"/>
  <c r="CH26"/>
  <c r="CF25"/>
  <c r="CH25"/>
  <c r="CD25"/>
  <c r="CH28"/>
  <c r="CF28"/>
  <c r="CD28"/>
  <c r="CX24"/>
  <c r="DO24"/>
  <c r="CJ25"/>
  <c r="DC25"/>
  <c r="DC26"/>
  <c r="CD27"/>
  <c r="CH27"/>
  <c r="CF27"/>
  <c r="CX28"/>
  <c r="CF21" i="24"/>
  <c r="CD21"/>
  <c r="CH21"/>
  <c r="CA24"/>
  <c r="CX24"/>
  <c r="DO24"/>
  <c r="DC23"/>
  <c r="CX23"/>
  <c r="DC21"/>
  <c r="CH25"/>
  <c r="CF25"/>
  <c r="CD25"/>
  <c r="BB23" i="32"/>
  <c r="F15" i="33"/>
  <c r="BD23" i="32"/>
  <c r="G15" i="33"/>
  <c r="BJ23" i="32"/>
  <c r="K15" i="33"/>
  <c r="BH23" i="32"/>
  <c r="I15" i="33"/>
  <c r="BF23" i="32"/>
  <c r="H15" i="33"/>
  <c r="BI23" i="32"/>
  <c r="J15" i="33"/>
  <c r="CX14" i="32"/>
  <c r="DO14"/>
  <c r="CX13"/>
  <c r="CX12"/>
  <c r="DS20" i="30"/>
  <c r="DC20"/>
  <c r="DC22"/>
  <c r="DC19"/>
  <c r="CX20"/>
  <c r="CX14"/>
  <c r="DO14"/>
  <c r="CX13"/>
  <c r="CX21"/>
  <c r="DC13"/>
  <c r="CX18"/>
  <c r="DO18"/>
  <c r="DC14"/>
  <c r="DC15"/>
  <c r="DO180" i="28"/>
  <c r="CB161"/>
  <c r="CC161"/>
  <c r="DO159"/>
  <c r="DO186"/>
  <c r="CB179"/>
  <c r="DC6" i="32"/>
  <c r="BP21"/>
  <c r="BP22"/>
  <c r="BP23"/>
  <c r="CO17"/>
  <c r="BS39"/>
  <c r="BO40"/>
  <c r="BB40"/>
  <c r="BS40"/>
  <c r="BI40"/>
  <c r="BH40"/>
  <c r="BF40"/>
  <c r="CR25" i="30"/>
  <c r="CP25"/>
  <c r="CX12"/>
  <c r="DC3"/>
  <c r="BV29"/>
  <c r="BV30"/>
  <c r="BV31"/>
  <c r="DC12"/>
  <c r="DC6"/>
  <c r="BN48"/>
  <c r="BK48"/>
  <c r="BU48"/>
  <c r="BI48"/>
  <c r="DB25"/>
  <c r="BA51"/>
  <c r="CO25"/>
  <c r="BD48"/>
  <c r="BJ48"/>
  <c r="BT48"/>
  <c r="BQ48"/>
  <c r="CQ25"/>
  <c r="BL48"/>
  <c r="CT25"/>
  <c r="BF48"/>
  <c r="BH48"/>
  <c r="G32"/>
  <c r="BB48"/>
  <c r="BO48"/>
  <c r="BK50"/>
  <c r="CX5"/>
  <c r="CX9"/>
  <c r="CX4"/>
  <c r="CA4"/>
  <c r="BS47"/>
  <c r="BS48"/>
  <c r="DC10"/>
  <c r="BP29"/>
  <c r="BP30"/>
  <c r="BP31"/>
  <c r="DC4"/>
  <c r="CX10"/>
  <c r="BP47"/>
  <c r="BP48"/>
  <c r="CX6"/>
  <c r="DC7"/>
  <c r="BV47"/>
  <c r="BV48"/>
  <c r="DC11"/>
  <c r="DC5"/>
  <c r="CX3"/>
  <c r="CX25"/>
  <c r="CN25"/>
  <c r="CX11"/>
  <c r="CX8"/>
  <c r="DC3" i="31"/>
  <c r="DC16"/>
  <c r="DC11"/>
  <c r="BV38"/>
  <c r="BV39"/>
  <c r="BV20"/>
  <c r="BV21"/>
  <c r="BV22"/>
  <c r="CB12"/>
  <c r="BI39"/>
  <c r="DC6"/>
  <c r="CO16"/>
  <c r="DC13"/>
  <c r="BJ39"/>
  <c r="DC4"/>
  <c r="DC7"/>
  <c r="BU39"/>
  <c r="BR39"/>
  <c r="BD39"/>
  <c r="BB39"/>
  <c r="BA42"/>
  <c r="BQ41"/>
  <c r="BQ39"/>
  <c r="BK41"/>
  <c r="BN39"/>
  <c r="BA39"/>
  <c r="BF39"/>
  <c r="BO39"/>
  <c r="BV21" i="32"/>
  <c r="BV22"/>
  <c r="BV23"/>
  <c r="CX3"/>
  <c r="CX17"/>
  <c r="BJ40"/>
  <c r="BK40"/>
  <c r="BU40"/>
  <c r="BP39"/>
  <c r="BP40"/>
  <c r="BD40"/>
  <c r="BR40"/>
  <c r="CX11"/>
  <c r="BT40"/>
  <c r="DC8"/>
  <c r="BL40"/>
  <c r="CN17"/>
  <c r="BA44"/>
  <c r="BN40"/>
  <c r="BQ23"/>
  <c r="DC9"/>
  <c r="DS9"/>
  <c r="DO7"/>
  <c r="CX7"/>
  <c r="CS17"/>
  <c r="DC5"/>
  <c r="CX9"/>
  <c r="CX4"/>
  <c r="BV39"/>
  <c r="BV40"/>
  <c r="BK42"/>
  <c r="BM39"/>
  <c r="BM40"/>
  <c r="DS10"/>
  <c r="CB10"/>
  <c r="DC10"/>
  <c r="BQ42"/>
  <c r="DC11"/>
  <c r="CM17"/>
  <c r="DO8"/>
  <c r="CX8"/>
  <c r="CA21"/>
  <c r="BA23"/>
  <c r="BA43"/>
  <c r="DC4"/>
  <c r="DC7"/>
  <c r="CQ17"/>
  <c r="CX6"/>
  <c r="CP17"/>
  <c r="CX5"/>
  <c r="CX10"/>
  <c r="DC12"/>
  <c r="DC3"/>
  <c r="DC17"/>
  <c r="CA22" i="31"/>
  <c r="BQ22"/>
  <c r="DC9"/>
  <c r="DS9"/>
  <c r="CA7"/>
  <c r="DO7"/>
  <c r="CX7"/>
  <c r="DC8"/>
  <c r="CX4"/>
  <c r="BP38"/>
  <c r="BP39"/>
  <c r="CA20"/>
  <c r="BA22"/>
  <c r="CS16"/>
  <c r="CM16"/>
  <c r="BA41"/>
  <c r="CP16"/>
  <c r="CX12"/>
  <c r="BS38"/>
  <c r="BS39"/>
  <c r="CX9"/>
  <c r="CQ16"/>
  <c r="BA43"/>
  <c r="DC5"/>
  <c r="DC10"/>
  <c r="CX3"/>
  <c r="CX16"/>
  <c r="BP20"/>
  <c r="BP21"/>
  <c r="BP22"/>
  <c r="BQ50" i="30"/>
  <c r="BQ31"/>
  <c r="CM25"/>
  <c r="BM47"/>
  <c r="BM48"/>
  <c r="BA31"/>
  <c r="CA29"/>
  <c r="DS9"/>
  <c r="DC9"/>
  <c r="CA7"/>
  <c r="CC7"/>
  <c r="DO7"/>
  <c r="CX7"/>
  <c r="BA52"/>
  <c r="CS25"/>
  <c r="CD9"/>
  <c r="CE9"/>
  <c r="CH20"/>
  <c r="CI20"/>
  <c r="CF20"/>
  <c r="CG20"/>
  <c r="CD20"/>
  <c r="CE20"/>
  <c r="CJ16"/>
  <c r="CC28"/>
  <c r="V14" i="33"/>
  <c r="CC31" i="30"/>
  <c r="Y14" i="33"/>
  <c r="CC30" i="30"/>
  <c r="X14" i="33"/>
  <c r="CC35" i="30"/>
  <c r="AC14" i="33"/>
  <c r="CC32" i="30"/>
  <c r="Z14" i="33"/>
  <c r="CC33" i="30"/>
  <c r="AA14" i="33"/>
  <c r="CF7" i="30"/>
  <c r="CG7"/>
  <c r="CH7"/>
  <c r="CI7"/>
  <c r="CC34"/>
  <c r="AB14" i="33"/>
  <c r="CC29" i="30"/>
  <c r="W14" i="33"/>
  <c r="CD7" i="30"/>
  <c r="CE7"/>
  <c r="CH187" i="28"/>
  <c r="CI187"/>
  <c r="CD170"/>
  <c r="CE170"/>
  <c r="CF188"/>
  <c r="CG188"/>
  <c r="CD188"/>
  <c r="CE188"/>
  <c r="CH188"/>
  <c r="CI188"/>
  <c r="CH162"/>
  <c r="CI162"/>
  <c r="CD162"/>
  <c r="CE162"/>
  <c r="CF162"/>
  <c r="CG162"/>
  <c r="CH175"/>
  <c r="CI175"/>
  <c r="CF175"/>
  <c r="CG175"/>
  <c r="CD175"/>
  <c r="CE175"/>
  <c r="CH160"/>
  <c r="CI160"/>
  <c r="CF160"/>
  <c r="CG160"/>
  <c r="CD160"/>
  <c r="CE160"/>
  <c r="CH170"/>
  <c r="CI170"/>
  <c r="CF176"/>
  <c r="CG176"/>
  <c r="CH176"/>
  <c r="CI176"/>
  <c r="CD176"/>
  <c r="CE176"/>
  <c r="CD166"/>
  <c r="CE166"/>
  <c r="CH166"/>
  <c r="CI166"/>
  <c r="CF166"/>
  <c r="CG166"/>
  <c r="CD158"/>
  <c r="CH158"/>
  <c r="CF158"/>
  <c r="CH178"/>
  <c r="CI178"/>
  <c r="CF178"/>
  <c r="CG178"/>
  <c r="CD178"/>
  <c r="CE178"/>
  <c r="CH183"/>
  <c r="CI183"/>
  <c r="CF183"/>
  <c r="CG183"/>
  <c r="CD183"/>
  <c r="CE183"/>
  <c r="CF169"/>
  <c r="CG169"/>
  <c r="CH169"/>
  <c r="CI169"/>
  <c r="CD169"/>
  <c r="CE169"/>
  <c r="CH177"/>
  <c r="CI177"/>
  <c r="CF177"/>
  <c r="CG177"/>
  <c r="CD177"/>
  <c r="CE177"/>
  <c r="CF184"/>
  <c r="CH184"/>
  <c r="CD184"/>
  <c r="CF182"/>
  <c r="CG182"/>
  <c r="CD182"/>
  <c r="CE182"/>
  <c r="CH182"/>
  <c r="CI182"/>
  <c r="CH167"/>
  <c r="CI167"/>
  <c r="CF167"/>
  <c r="CG167"/>
  <c r="CD167"/>
  <c r="CE167"/>
  <c r="CF157"/>
  <c r="CG157"/>
  <c r="CH157"/>
  <c r="CI157"/>
  <c r="CD157"/>
  <c r="CE157"/>
  <c r="CH163"/>
  <c r="CI163"/>
  <c r="CF163"/>
  <c r="CG163"/>
  <c r="CD163"/>
  <c r="CE163"/>
  <c r="CH173"/>
  <c r="CI173"/>
  <c r="CD173"/>
  <c r="CE173"/>
  <c r="CF173"/>
  <c r="CG173"/>
  <c r="CF172"/>
  <c r="CG172"/>
  <c r="CD172"/>
  <c r="CE172"/>
  <c r="CH172"/>
  <c r="CI172"/>
  <c r="CH179"/>
  <c r="CD179"/>
  <c r="CF179"/>
  <c r="CD168"/>
  <c r="CE168"/>
  <c r="CF168"/>
  <c r="CG168"/>
  <c r="CH168"/>
  <c r="CI168"/>
  <c r="CD164"/>
  <c r="CE164"/>
  <c r="CH164"/>
  <c r="CI164"/>
  <c r="CF164"/>
  <c r="CG164"/>
  <c r="CH181"/>
  <c r="CI181"/>
  <c r="CF181"/>
  <c r="CG181"/>
  <c r="CD181"/>
  <c r="CE181"/>
  <c r="CF159"/>
  <c r="CG159"/>
  <c r="CH159"/>
  <c r="CI159"/>
  <c r="CD159"/>
  <c r="CE159"/>
  <c r="CH161"/>
  <c r="CI161"/>
  <c r="CF161"/>
  <c r="CG161"/>
  <c r="CD161"/>
  <c r="CE161"/>
  <c r="CF174"/>
  <c r="CG174"/>
  <c r="CD174"/>
  <c r="CE174"/>
  <c r="CH174"/>
  <c r="CI174"/>
  <c r="CF185"/>
  <c r="CG185"/>
  <c r="CH185"/>
  <c r="CI185"/>
  <c r="CD185"/>
  <c r="CE185"/>
  <c r="CD156"/>
  <c r="CE156"/>
  <c r="CF156"/>
  <c r="CG156"/>
  <c r="CH156"/>
  <c r="CI156"/>
  <c r="CF180"/>
  <c r="CG180"/>
  <c r="CD180"/>
  <c r="CE180"/>
  <c r="CH180"/>
  <c r="CI180"/>
  <c r="CH23" i="20"/>
  <c r="CI23"/>
  <c r="CD23"/>
  <c r="CE23"/>
  <c r="CF23"/>
  <c r="CG23"/>
  <c r="CK23"/>
  <c r="CJ23"/>
  <c r="CJ26"/>
  <c r="CD24"/>
  <c r="CE24"/>
  <c r="CJ24"/>
  <c r="CK24"/>
  <c r="CH24"/>
  <c r="CI24"/>
  <c r="CF24"/>
  <c r="CG24"/>
  <c r="CK22"/>
  <c r="CJ22"/>
  <c r="CH22"/>
  <c r="CI22"/>
  <c r="CF22"/>
  <c r="CG22"/>
  <c r="CD22"/>
  <c r="CE22"/>
  <c r="CK28"/>
  <c r="CK21"/>
  <c r="CJ28"/>
  <c r="CJ21"/>
  <c r="CK27"/>
  <c r="CJ27"/>
  <c r="CK25"/>
  <c r="CK26"/>
  <c r="CH23" i="24"/>
  <c r="CD23"/>
  <c r="CF23"/>
  <c r="CH22"/>
  <c r="CF22"/>
  <c r="CD22"/>
  <c r="CD24"/>
  <c r="CH24"/>
  <c r="CF24"/>
  <c r="CK13" i="32"/>
  <c r="CJ13"/>
  <c r="CK14"/>
  <c r="CJ14"/>
  <c r="CJ18" i="30"/>
  <c r="CK18"/>
  <c r="CK16"/>
  <c r="CJ20"/>
  <c r="CK20"/>
  <c r="CK15"/>
  <c r="CJ15"/>
  <c r="CK19"/>
  <c r="CJ19"/>
  <c r="CK22"/>
  <c r="CJ22"/>
  <c r="CK21"/>
  <c r="CJ21"/>
  <c r="CK14"/>
  <c r="CJ14"/>
  <c r="CJ17"/>
  <c r="CK17"/>
  <c r="CK13"/>
  <c r="CJ13"/>
  <c r="CA22" i="32"/>
  <c r="CA23"/>
  <c r="BA24"/>
  <c r="BB27"/>
  <c r="CA20"/>
  <c r="DC25" i="30"/>
  <c r="CA31"/>
  <c r="CJ8"/>
  <c r="CK6"/>
  <c r="CJ6"/>
  <c r="CA30"/>
  <c r="CA28"/>
  <c r="CK3"/>
  <c r="CK11"/>
  <c r="CC24"/>
  <c r="BA23" i="31"/>
  <c r="BB25"/>
  <c r="CA19"/>
  <c r="CJ10"/>
  <c r="CK11" i="32"/>
  <c r="BB24"/>
  <c r="BB25"/>
  <c r="BB26"/>
  <c r="CK5"/>
  <c r="CJ5"/>
  <c r="CA25"/>
  <c r="CJ6"/>
  <c r="CJ7"/>
  <c r="CK7"/>
  <c r="CJ8"/>
  <c r="CK8"/>
  <c r="CK9"/>
  <c r="CJ9"/>
  <c r="CA24"/>
  <c r="CJ11"/>
  <c r="CA28"/>
  <c r="CK4"/>
  <c r="CK12"/>
  <c r="CK3"/>
  <c r="CK10"/>
  <c r="CJ10"/>
  <c r="CA26"/>
  <c r="CK6"/>
  <c r="CA27"/>
  <c r="CC16"/>
  <c r="CJ4"/>
  <c r="CJ12"/>
  <c r="CJ3"/>
  <c r="CJ7" i="31"/>
  <c r="CK7"/>
  <c r="CA23"/>
  <c r="CK6"/>
  <c r="CJ3"/>
  <c r="CC15"/>
  <c r="CA26"/>
  <c r="CJ9"/>
  <c r="CK9"/>
  <c r="CA27"/>
  <c r="CJ6"/>
  <c r="CK3"/>
  <c r="CJ11"/>
  <c r="CK10"/>
  <c r="CK5"/>
  <c r="CJ5"/>
  <c r="BB26"/>
  <c r="CK13"/>
  <c r="CJ13"/>
  <c r="CK4"/>
  <c r="CJ4"/>
  <c r="CJ12"/>
  <c r="CK12"/>
  <c r="CJ8"/>
  <c r="CK8"/>
  <c r="CA25"/>
  <c r="CA21"/>
  <c r="CA24"/>
  <c r="CK11"/>
  <c r="CA33" i="30"/>
  <c r="CJ7"/>
  <c r="CK7"/>
  <c r="CK4"/>
  <c r="CJ4"/>
  <c r="BA32"/>
  <c r="CA36"/>
  <c r="CA32"/>
  <c r="CJ3"/>
  <c r="CJ5"/>
  <c r="CK5"/>
  <c r="CK10"/>
  <c r="CJ10"/>
  <c r="CJ12"/>
  <c r="CK12"/>
  <c r="CK8"/>
  <c r="CJ9"/>
  <c r="CK9"/>
  <c r="CJ11"/>
  <c r="CA34"/>
  <c r="CA35"/>
  <c r="BA41"/>
  <c r="BD41"/>
  <c r="BA40"/>
  <c r="BD40"/>
  <c r="BA42"/>
  <c r="BD42"/>
  <c r="CF187" i="28"/>
  <c r="CG187"/>
  <c r="CF170"/>
  <c r="CG170"/>
  <c r="CD187"/>
  <c r="CE187"/>
  <c r="L15" i="33"/>
  <c r="M15"/>
  <c r="N15"/>
  <c r="AZ29" i="20"/>
  <c r="AZ30"/>
  <c r="BA46"/>
  <c r="BA48"/>
  <c r="BA47"/>
  <c r="CF171" i="28"/>
  <c r="CG171"/>
  <c r="CD171"/>
  <c r="CE171"/>
  <c r="CH171"/>
  <c r="CI171"/>
  <c r="CH165"/>
  <c r="CI165"/>
  <c r="CD165"/>
  <c r="CE165"/>
  <c r="CF165"/>
  <c r="CG165"/>
  <c r="L14" i="33"/>
  <c r="CD186" i="28"/>
  <c r="CE186"/>
  <c r="CF186"/>
  <c r="CG186"/>
  <c r="CH186"/>
  <c r="CI186"/>
  <c r="N14" i="33"/>
  <c r="CK25" i="30"/>
  <c r="CJ25"/>
  <c r="BB24" i="31"/>
  <c r="BB23"/>
  <c r="BD31"/>
  <c r="BH31"/>
  <c r="BD32"/>
  <c r="BH32"/>
  <c r="BD33"/>
  <c r="BH33"/>
  <c r="BD33" i="32"/>
  <c r="BD34"/>
  <c r="BD32"/>
  <c r="CJ17"/>
  <c r="CK17"/>
  <c r="CK16" i="31"/>
  <c r="CJ16"/>
  <c r="BB35" i="30"/>
  <c r="BB32"/>
  <c r="BB33"/>
  <c r="BB34"/>
  <c r="M14" i="33"/>
  <c r="BH32" i="32"/>
  <c r="R15" i="33"/>
  <c r="BH34" i="32"/>
  <c r="T15" i="33"/>
  <c r="BH33" i="32"/>
  <c r="S15" i="33"/>
  <c r="BH41" i="30"/>
  <c r="S14" i="33"/>
  <c r="BH42" i="30"/>
  <c r="T14" i="33"/>
  <c r="BH40" i="30"/>
  <c r="R14" i="33"/>
  <c r="F215" i="28"/>
  <c r="G215"/>
  <c r="H215"/>
  <c r="I215"/>
  <c r="J215"/>
  <c r="K215"/>
  <c r="L215"/>
  <c r="M215"/>
  <c r="N215"/>
  <c r="O215"/>
  <c r="P215"/>
  <c r="Q215"/>
  <c r="R215"/>
  <c r="S215"/>
  <c r="U215"/>
  <c r="V215"/>
  <c r="W215"/>
  <c r="X215"/>
  <c r="Y215"/>
  <c r="Z215"/>
  <c r="AA215"/>
  <c r="AB215"/>
  <c r="AC215"/>
  <c r="AD215"/>
  <c r="AE215"/>
  <c r="AF215"/>
  <c r="AG215"/>
  <c r="AH215"/>
  <c r="AI215"/>
  <c r="E215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B146"/>
  <c r="C146"/>
  <c r="A146"/>
  <c r="F22" i="29"/>
  <c r="E22"/>
  <c r="D22"/>
  <c r="F21"/>
  <c r="E21"/>
  <c r="D21"/>
  <c r="D23"/>
  <c r="BV15"/>
  <c r="BT15"/>
  <c r="BR15"/>
  <c r="BQ15"/>
  <c r="BP15"/>
  <c r="BN15"/>
  <c r="BL15"/>
  <c r="BK15"/>
  <c r="DM13"/>
  <c r="DS13"/>
  <c r="DP13"/>
  <c r="DO13"/>
  <c r="DN13"/>
  <c r="DI13"/>
  <c r="DF13"/>
  <c r="DN12"/>
  <c r="DM12"/>
  <c r="DE12"/>
  <c r="DS12"/>
  <c r="DR12"/>
  <c r="DQ12"/>
  <c r="DP12"/>
  <c r="DK12"/>
  <c r="DH12"/>
  <c r="DG12"/>
  <c r="DF12"/>
  <c r="DJ11"/>
  <c r="DR11"/>
  <c r="BS11"/>
  <c r="DQ11"/>
  <c r="DP11"/>
  <c r="DO11"/>
  <c r="DM11"/>
  <c r="DH11"/>
  <c r="DG11"/>
  <c r="DF11"/>
  <c r="DR10"/>
  <c r="DO10"/>
  <c r="DM10"/>
  <c r="DL10"/>
  <c r="DI10"/>
  <c r="DH10"/>
  <c r="DG10"/>
  <c r="DE10"/>
  <c r="DF9"/>
  <c r="DE9"/>
  <c r="DR9"/>
  <c r="BS9"/>
  <c r="DN9"/>
  <c r="BM9"/>
  <c r="DM9"/>
  <c r="DL9"/>
  <c r="DJ9"/>
  <c r="DN8"/>
  <c r="DR8"/>
  <c r="DQ8"/>
  <c r="DP8"/>
  <c r="DI8"/>
  <c r="DH8"/>
  <c r="DG8"/>
  <c r="DE8"/>
  <c r="DN7"/>
  <c r="DS7"/>
  <c r="DR7"/>
  <c r="DQ7"/>
  <c r="DL7"/>
  <c r="DK7"/>
  <c r="DI7"/>
  <c r="DH7"/>
  <c r="DG7"/>
  <c r="DF7"/>
  <c r="DI6"/>
  <c r="DS6"/>
  <c r="DR6"/>
  <c r="DQ6"/>
  <c r="DN6"/>
  <c r="DM6"/>
  <c r="DL6"/>
  <c r="DK6"/>
  <c r="DF6"/>
  <c r="DR5"/>
  <c r="DE5"/>
  <c r="DS5"/>
  <c r="BQ38"/>
  <c r="DN5"/>
  <c r="DM5"/>
  <c r="DJ5"/>
  <c r="DI5"/>
  <c r="DH5"/>
  <c r="DF5"/>
  <c r="BE5"/>
  <c r="DG4"/>
  <c r="DR4"/>
  <c r="BS4"/>
  <c r="DQ4"/>
  <c r="DP4"/>
  <c r="BO20"/>
  <c r="DN4"/>
  <c r="DM4"/>
  <c r="DK4"/>
  <c r="DJ4"/>
  <c r="BG4"/>
  <c r="BE4"/>
  <c r="DF4"/>
  <c r="DE4"/>
  <c r="DJ3"/>
  <c r="BS3"/>
  <c r="DQ3"/>
  <c r="DP3"/>
  <c r="CN11"/>
  <c r="DE3"/>
  <c r="A145" i="28"/>
  <c r="B145"/>
  <c r="C145"/>
  <c r="DN150"/>
  <c r="DG152"/>
  <c r="DG151"/>
  <c r="BC145"/>
  <c r="DE145"/>
  <c r="DQ146"/>
  <c r="DN154"/>
  <c r="DM149"/>
  <c r="DN145"/>
  <c r="BM155"/>
  <c r="DL155"/>
  <c r="DO154"/>
  <c r="DM152"/>
  <c r="DP151"/>
  <c r="BS151"/>
  <c r="DN149"/>
  <c r="DQ148"/>
  <c r="BM147"/>
  <c r="DL147"/>
  <c r="DO145"/>
  <c r="DM155"/>
  <c r="DP154"/>
  <c r="BS154"/>
  <c r="DN152"/>
  <c r="DQ151"/>
  <c r="BM150"/>
  <c r="DL150"/>
  <c r="DO149"/>
  <c r="DM147"/>
  <c r="DM145"/>
  <c r="DI146"/>
  <c r="C215"/>
  <c r="B13" i="33"/>
  <c r="B33"/>
  <c r="DN155" i="28"/>
  <c r="DN147"/>
  <c r="BS152"/>
  <c r="DP152"/>
  <c r="DQ149"/>
  <c r="DO147"/>
  <c r="DN146"/>
  <c r="DP155"/>
  <c r="DN153"/>
  <c r="DQ152"/>
  <c r="DL151"/>
  <c r="BM151"/>
  <c r="DO150"/>
  <c r="DM148"/>
  <c r="DP147"/>
  <c r="BS147"/>
  <c r="DF154"/>
  <c r="DL152"/>
  <c r="BM152"/>
  <c r="BS145"/>
  <c r="DP145"/>
  <c r="DL146"/>
  <c r="BM146"/>
  <c r="DO152"/>
  <c r="DM150"/>
  <c r="DM146"/>
  <c r="DO155"/>
  <c r="DG147"/>
  <c r="DO146"/>
  <c r="BS155"/>
  <c r="DQ155"/>
  <c r="DL154"/>
  <c r="BM154"/>
  <c r="DO153"/>
  <c r="DM151"/>
  <c r="DP150"/>
  <c r="BS150"/>
  <c r="DN148"/>
  <c r="DQ147"/>
  <c r="DH145"/>
  <c r="DQ153"/>
  <c r="DO151"/>
  <c r="DQ154"/>
  <c r="BM153"/>
  <c r="DL153"/>
  <c r="DP149"/>
  <c r="BS149"/>
  <c r="DQ145"/>
  <c r="DM153"/>
  <c r="DH152"/>
  <c r="DL148"/>
  <c r="BM148"/>
  <c r="BM145"/>
  <c r="DL145"/>
  <c r="DP146"/>
  <c r="BS146"/>
  <c r="DM154"/>
  <c r="DP153"/>
  <c r="BS153"/>
  <c r="DN151"/>
  <c r="DQ150"/>
  <c r="DL149"/>
  <c r="BM149"/>
  <c r="DO148"/>
  <c r="BK20" i="29"/>
  <c r="BK21"/>
  <c r="BK22"/>
  <c r="BS8"/>
  <c r="DA5"/>
  <c r="CP10"/>
  <c r="CU7"/>
  <c r="DB4"/>
  <c r="DK8"/>
  <c r="CO6"/>
  <c r="CM7"/>
  <c r="BE8"/>
  <c r="DK3"/>
  <c r="BR38"/>
  <c r="DG9"/>
  <c r="DR13"/>
  <c r="BQ39"/>
  <c r="BM6"/>
  <c r="CQ9"/>
  <c r="CN10"/>
  <c r="BM10"/>
  <c r="DL11"/>
  <c r="BS13"/>
  <c r="CR11"/>
  <c r="BN20"/>
  <c r="BN21"/>
  <c r="BN22"/>
  <c r="DS4"/>
  <c r="CO5"/>
  <c r="CW5"/>
  <c r="CS5"/>
  <c r="BE6"/>
  <c r="CS7"/>
  <c r="CP8"/>
  <c r="DJ8"/>
  <c r="BG9"/>
  <c r="CW9"/>
  <c r="DK11"/>
  <c r="BG12"/>
  <c r="CZ13"/>
  <c r="DJ13"/>
  <c r="G22"/>
  <c r="CV10"/>
  <c r="CR12"/>
  <c r="CT13"/>
  <c r="CU4"/>
  <c r="CT4"/>
  <c r="DN10"/>
  <c r="CW11"/>
  <c r="CP13"/>
  <c r="DE13"/>
  <c r="CT3"/>
  <c r="CT16"/>
  <c r="CR6"/>
  <c r="CN8"/>
  <c r="CU11"/>
  <c r="DF8"/>
  <c r="BE9"/>
  <c r="CY10"/>
  <c r="CV11"/>
  <c r="BE12"/>
  <c r="DB12"/>
  <c r="DJ12"/>
  <c r="CO13"/>
  <c r="CW13"/>
  <c r="CQ3"/>
  <c r="DB6"/>
  <c r="CR13"/>
  <c r="CP9"/>
  <c r="CV9"/>
  <c r="CT10"/>
  <c r="CW12"/>
  <c r="BO38"/>
  <c r="BO39"/>
  <c r="CY7"/>
  <c r="CV8"/>
  <c r="CV12"/>
  <c r="CV3"/>
  <c r="CV16"/>
  <c r="CM4"/>
  <c r="BD22"/>
  <c r="BU20"/>
  <c r="BA25"/>
  <c r="CR4"/>
  <c r="CP4"/>
  <c r="CS11"/>
  <c r="CO7"/>
  <c r="CW7"/>
  <c r="DB9"/>
  <c r="BM11"/>
  <c r="DB11"/>
  <c r="CT12"/>
  <c r="BE13"/>
  <c r="CN6"/>
  <c r="BA22"/>
  <c r="CU3"/>
  <c r="CU16"/>
  <c r="CQ11"/>
  <c r="BF38"/>
  <c r="CM3"/>
  <c r="CU5"/>
  <c r="CS6"/>
  <c r="CZ10"/>
  <c r="DE11"/>
  <c r="E23"/>
  <c r="G23"/>
  <c r="BM3"/>
  <c r="BE3"/>
  <c r="CU9"/>
  <c r="DL3"/>
  <c r="CQ4"/>
  <c r="BI38"/>
  <c r="BS5"/>
  <c r="CW6"/>
  <c r="DE6"/>
  <c r="CN7"/>
  <c r="CV7"/>
  <c r="CS9"/>
  <c r="DI9"/>
  <c r="CW10"/>
  <c r="BE11"/>
  <c r="CM12"/>
  <c r="BS12"/>
  <c r="CU13"/>
  <c r="BR39"/>
  <c r="DS10"/>
  <c r="DO8"/>
  <c r="DS8"/>
  <c r="DO4"/>
  <c r="CV6"/>
  <c r="CQ7"/>
  <c r="CT8"/>
  <c r="BF22"/>
  <c r="CO4"/>
  <c r="DO7"/>
  <c r="DA8"/>
  <c r="CQ10"/>
  <c r="DQ13"/>
  <c r="CP3"/>
  <c r="DG3"/>
  <c r="CS4"/>
  <c r="CN5"/>
  <c r="CQ6"/>
  <c r="DH6"/>
  <c r="DB7"/>
  <c r="BG8"/>
  <c r="CO8"/>
  <c r="CW8"/>
  <c r="CR9"/>
  <c r="CZ9"/>
  <c r="DQ9"/>
  <c r="CM10"/>
  <c r="CU10"/>
  <c r="CS12"/>
  <c r="CN13"/>
  <c r="BA26"/>
  <c r="BD38"/>
  <c r="BD39"/>
  <c r="BN38"/>
  <c r="BN39"/>
  <c r="BG3"/>
  <c r="CO3"/>
  <c r="CW3"/>
  <c r="CW16"/>
  <c r="DF3"/>
  <c r="DN3"/>
  <c r="CZ4"/>
  <c r="DI4"/>
  <c r="BM5"/>
  <c r="CM5"/>
  <c r="DL5"/>
  <c r="CX13"/>
  <c r="CP6"/>
  <c r="DG6"/>
  <c r="BE7"/>
  <c r="BS7"/>
  <c r="DA7"/>
  <c r="DJ7"/>
  <c r="DM8"/>
  <c r="CY9"/>
  <c r="DH9"/>
  <c r="DP9"/>
  <c r="DB10"/>
  <c r="DK10"/>
  <c r="BG11"/>
  <c r="CO11"/>
  <c r="DN11"/>
  <c r="CZ12"/>
  <c r="DI12"/>
  <c r="BM13"/>
  <c r="CM13"/>
  <c r="DL13"/>
  <c r="BI22"/>
  <c r="BR20"/>
  <c r="BR21"/>
  <c r="BR22"/>
  <c r="G21"/>
  <c r="BB38"/>
  <c r="BB39"/>
  <c r="BU38"/>
  <c r="BU39"/>
  <c r="DP7"/>
  <c r="DB8"/>
  <c r="CO9"/>
  <c r="DQ10"/>
  <c r="CM11"/>
  <c r="DO12"/>
  <c r="CS13"/>
  <c r="BK38"/>
  <c r="BK39"/>
  <c r="CU6"/>
  <c r="CP7"/>
  <c r="CS8"/>
  <c r="DP10"/>
  <c r="CT11"/>
  <c r="DO3"/>
  <c r="DA4"/>
  <c r="CV5"/>
  <c r="CY6"/>
  <c r="DP6"/>
  <c r="CT7"/>
  <c r="CP11"/>
  <c r="DA12"/>
  <c r="CV13"/>
  <c r="BJ22"/>
  <c r="BT20"/>
  <c r="BT21"/>
  <c r="BT22"/>
  <c r="CN3"/>
  <c r="DM3"/>
  <c r="CY4"/>
  <c r="DH4"/>
  <c r="CT5"/>
  <c r="DB5"/>
  <c r="DK5"/>
  <c r="BG6"/>
  <c r="CR7"/>
  <c r="CZ7"/>
  <c r="BM8"/>
  <c r="CM8"/>
  <c r="CU8"/>
  <c r="DL8"/>
  <c r="BE10"/>
  <c r="BS10"/>
  <c r="CS10"/>
  <c r="DA10"/>
  <c r="DJ10"/>
  <c r="CQ12"/>
  <c r="CY12"/>
  <c r="DB13"/>
  <c r="DK13"/>
  <c r="BH22"/>
  <c r="BQ20"/>
  <c r="BQ21"/>
  <c r="BL38"/>
  <c r="BL39"/>
  <c r="BT38"/>
  <c r="BT39"/>
  <c r="CR10"/>
  <c r="CP12"/>
  <c r="DA13"/>
  <c r="CW4"/>
  <c r="DQ5"/>
  <c r="CN9"/>
  <c r="CO12"/>
  <c r="BJ38"/>
  <c r="BJ39"/>
  <c r="CS3"/>
  <c r="DA3"/>
  <c r="DR3"/>
  <c r="CN4"/>
  <c r="CV4"/>
  <c r="CQ5"/>
  <c r="CY5"/>
  <c r="DP5"/>
  <c r="CR8"/>
  <c r="DA11"/>
  <c r="CN12"/>
  <c r="DH13"/>
  <c r="CR3"/>
  <c r="CZ3"/>
  <c r="CZ16"/>
  <c r="DI3"/>
  <c r="BM4"/>
  <c r="DL4"/>
  <c r="CP5"/>
  <c r="DG5"/>
  <c r="BS6"/>
  <c r="DA6"/>
  <c r="DJ6"/>
  <c r="DE7"/>
  <c r="DM7"/>
  <c r="CQ8"/>
  <c r="CY8"/>
  <c r="CT9"/>
  <c r="DK9"/>
  <c r="DS9"/>
  <c r="BG10"/>
  <c r="CO10"/>
  <c r="DF10"/>
  <c r="CZ11"/>
  <c r="DI11"/>
  <c r="BM12"/>
  <c r="CU12"/>
  <c r="DL12"/>
  <c r="DG13"/>
  <c r="BL20"/>
  <c r="BL21"/>
  <c r="BL22"/>
  <c r="BA24"/>
  <c r="BH38"/>
  <c r="BH39"/>
  <c r="DB3"/>
  <c r="DB16"/>
  <c r="CR5"/>
  <c r="CZ5"/>
  <c r="CM6"/>
  <c r="CT6"/>
  <c r="BG7"/>
  <c r="CZ8"/>
  <c r="CM9"/>
  <c r="CQ13"/>
  <c r="CY13"/>
  <c r="BB22"/>
  <c r="CY3"/>
  <c r="CY16"/>
  <c r="DH3"/>
  <c r="BG5"/>
  <c r="CZ6"/>
  <c r="BM7"/>
  <c r="DA9"/>
  <c r="CY11"/>
  <c r="BG13"/>
  <c r="F206" i="28"/>
  <c r="G206"/>
  <c r="H206"/>
  <c r="I206"/>
  <c r="J206"/>
  <c r="K206"/>
  <c r="L206"/>
  <c r="M206"/>
  <c r="N206"/>
  <c r="O206"/>
  <c r="P206"/>
  <c r="Q206"/>
  <c r="R206"/>
  <c r="S206"/>
  <c r="U206"/>
  <c r="V206"/>
  <c r="W206"/>
  <c r="X206"/>
  <c r="Y206"/>
  <c r="Z206"/>
  <c r="AA206"/>
  <c r="AB206"/>
  <c r="AC206"/>
  <c r="AD206"/>
  <c r="AE206"/>
  <c r="AF206"/>
  <c r="AG206"/>
  <c r="AH206"/>
  <c r="AI206"/>
  <c r="F207"/>
  <c r="G207"/>
  <c r="H207"/>
  <c r="I207"/>
  <c r="J207"/>
  <c r="K207"/>
  <c r="L207"/>
  <c r="M207"/>
  <c r="N207"/>
  <c r="O207"/>
  <c r="P207"/>
  <c r="Q207"/>
  <c r="R207"/>
  <c r="S207"/>
  <c r="U207"/>
  <c r="V207"/>
  <c r="W207"/>
  <c r="X207"/>
  <c r="Y207"/>
  <c r="Z207"/>
  <c r="AA207"/>
  <c r="AB207"/>
  <c r="AC207"/>
  <c r="AD207"/>
  <c r="AE207"/>
  <c r="AF207"/>
  <c r="AG207"/>
  <c r="AH207"/>
  <c r="AI207"/>
  <c r="F208"/>
  <c r="G208"/>
  <c r="H208"/>
  <c r="I208"/>
  <c r="J208"/>
  <c r="K208"/>
  <c r="L208"/>
  <c r="M208"/>
  <c r="N208"/>
  <c r="O208"/>
  <c r="P208"/>
  <c r="Q208"/>
  <c r="R208"/>
  <c r="S208"/>
  <c r="U208"/>
  <c r="V208"/>
  <c r="W208"/>
  <c r="X208"/>
  <c r="Y208"/>
  <c r="Z208"/>
  <c r="AA208"/>
  <c r="AB208"/>
  <c r="AC208"/>
  <c r="AD208"/>
  <c r="AE208"/>
  <c r="AF208"/>
  <c r="AG208"/>
  <c r="AH208"/>
  <c r="AI208"/>
  <c r="F209"/>
  <c r="G209"/>
  <c r="H209"/>
  <c r="I209"/>
  <c r="J209"/>
  <c r="K209"/>
  <c r="L209"/>
  <c r="M209"/>
  <c r="N209"/>
  <c r="O209"/>
  <c r="P209"/>
  <c r="Q209"/>
  <c r="R209"/>
  <c r="S209"/>
  <c r="U209"/>
  <c r="V209"/>
  <c r="W209"/>
  <c r="X209"/>
  <c r="Y209"/>
  <c r="Z209"/>
  <c r="AA209"/>
  <c r="AB209"/>
  <c r="AC209"/>
  <c r="AD209"/>
  <c r="AE209"/>
  <c r="AF209"/>
  <c r="AG209"/>
  <c r="AH209"/>
  <c r="AI209"/>
  <c r="F210"/>
  <c r="G210"/>
  <c r="H210"/>
  <c r="I210"/>
  <c r="J210"/>
  <c r="K210"/>
  <c r="L210"/>
  <c r="M210"/>
  <c r="N210"/>
  <c r="O210"/>
  <c r="P210"/>
  <c r="Q210"/>
  <c r="R210"/>
  <c r="S210"/>
  <c r="U210"/>
  <c r="V210"/>
  <c r="W210"/>
  <c r="X210"/>
  <c r="Y210"/>
  <c r="Z210"/>
  <c r="AA210"/>
  <c r="AB210"/>
  <c r="AC210"/>
  <c r="AD210"/>
  <c r="AE210"/>
  <c r="AF210"/>
  <c r="AG210"/>
  <c r="AH210"/>
  <c r="AI210"/>
  <c r="F211"/>
  <c r="G211"/>
  <c r="H211"/>
  <c r="I211"/>
  <c r="J211"/>
  <c r="K211"/>
  <c r="L211"/>
  <c r="M211"/>
  <c r="N211"/>
  <c r="O211"/>
  <c r="P211"/>
  <c r="Q211"/>
  <c r="R211"/>
  <c r="S211"/>
  <c r="U211"/>
  <c r="V211"/>
  <c r="W211"/>
  <c r="X211"/>
  <c r="Y211"/>
  <c r="Z211"/>
  <c r="AA211"/>
  <c r="AB211"/>
  <c r="AC211"/>
  <c r="AD211"/>
  <c r="AE211"/>
  <c r="AF211"/>
  <c r="AG211"/>
  <c r="AH211"/>
  <c r="AI211"/>
  <c r="F212"/>
  <c r="G212"/>
  <c r="H212"/>
  <c r="I212"/>
  <c r="J212"/>
  <c r="K212"/>
  <c r="L212"/>
  <c r="M212"/>
  <c r="N212"/>
  <c r="O212"/>
  <c r="P212"/>
  <c r="Q212"/>
  <c r="R212"/>
  <c r="S212"/>
  <c r="U212"/>
  <c r="V212"/>
  <c r="W212"/>
  <c r="X212"/>
  <c r="Y212"/>
  <c r="Z212"/>
  <c r="AA212"/>
  <c r="AB212"/>
  <c r="AC212"/>
  <c r="AD212"/>
  <c r="AE212"/>
  <c r="AF212"/>
  <c r="AG212"/>
  <c r="AH212"/>
  <c r="AI212"/>
  <c r="F213"/>
  <c r="G213"/>
  <c r="H213"/>
  <c r="I213"/>
  <c r="J213"/>
  <c r="K213"/>
  <c r="L213"/>
  <c r="M213"/>
  <c r="N213"/>
  <c r="O213"/>
  <c r="P213"/>
  <c r="Q213"/>
  <c r="R213"/>
  <c r="S213"/>
  <c r="U213"/>
  <c r="V213"/>
  <c r="W213"/>
  <c r="X213"/>
  <c r="Y213"/>
  <c r="Z213"/>
  <c r="AA213"/>
  <c r="AB213"/>
  <c r="AC213"/>
  <c r="AD213"/>
  <c r="AE213"/>
  <c r="AF213"/>
  <c r="AG213"/>
  <c r="AH213"/>
  <c r="AI213"/>
  <c r="F214"/>
  <c r="G214"/>
  <c r="H214"/>
  <c r="I214"/>
  <c r="J214"/>
  <c r="K214"/>
  <c r="L214"/>
  <c r="M214"/>
  <c r="N214"/>
  <c r="O214"/>
  <c r="P214"/>
  <c r="Q214"/>
  <c r="R214"/>
  <c r="S214"/>
  <c r="U214"/>
  <c r="V214"/>
  <c r="W214"/>
  <c r="X214"/>
  <c r="Y214"/>
  <c r="Z214"/>
  <c r="AA214"/>
  <c r="AB214"/>
  <c r="AC214"/>
  <c r="AD214"/>
  <c r="AE214"/>
  <c r="AF214"/>
  <c r="AG214"/>
  <c r="AH214"/>
  <c r="AI214"/>
  <c r="E214"/>
  <c r="E213"/>
  <c r="E212"/>
  <c r="E211"/>
  <c r="E210"/>
  <c r="E209"/>
  <c r="E208"/>
  <c r="E207"/>
  <c r="E206"/>
  <c r="A132"/>
  <c r="B132"/>
  <c r="C132"/>
  <c r="DN132"/>
  <c r="DO132"/>
  <c r="A133"/>
  <c r="B133"/>
  <c r="C133"/>
  <c r="DL133"/>
  <c r="DM133"/>
  <c r="DP133"/>
  <c r="A134"/>
  <c r="B134"/>
  <c r="C134"/>
  <c r="DM134"/>
  <c r="DP134"/>
  <c r="DQ134"/>
  <c r="A135"/>
  <c r="B135"/>
  <c r="C135"/>
  <c r="DM135"/>
  <c r="DN135"/>
  <c r="A136"/>
  <c r="B136"/>
  <c r="C136"/>
  <c r="DL136"/>
  <c r="DM136"/>
  <c r="DQ136"/>
  <c r="A137"/>
  <c r="B137"/>
  <c r="C137"/>
  <c r="BK137"/>
  <c r="DL137"/>
  <c r="BN137"/>
  <c r="DN137"/>
  <c r="BO137"/>
  <c r="BP137"/>
  <c r="BQ137"/>
  <c r="BR137"/>
  <c r="BU137"/>
  <c r="BV137"/>
  <c r="A138"/>
  <c r="B138"/>
  <c r="C138"/>
  <c r="BK138"/>
  <c r="BN138"/>
  <c r="BO138"/>
  <c r="BR138"/>
  <c r="BT138"/>
  <c r="BU138"/>
  <c r="BV138"/>
  <c r="A139"/>
  <c r="B139"/>
  <c r="C139"/>
  <c r="DM139"/>
  <c r="DN139"/>
  <c r="DQ139"/>
  <c r="A140"/>
  <c r="B140"/>
  <c r="C140"/>
  <c r="DN140"/>
  <c r="DO140"/>
  <c r="DP140"/>
  <c r="A141"/>
  <c r="B141"/>
  <c r="C141"/>
  <c r="DN141"/>
  <c r="DQ141"/>
  <c r="A142"/>
  <c r="B142"/>
  <c r="C142"/>
  <c r="DM142"/>
  <c r="DN142"/>
  <c r="DO142"/>
  <c r="DQ142"/>
  <c r="A143"/>
  <c r="B143"/>
  <c r="C143"/>
  <c r="DM143"/>
  <c r="A144"/>
  <c r="B144"/>
  <c r="C144"/>
  <c r="DL144"/>
  <c r="DM144"/>
  <c r="DP144"/>
  <c r="B131"/>
  <c r="C131"/>
  <c r="DL131"/>
  <c r="DM131"/>
  <c r="DN131"/>
  <c r="DP131"/>
  <c r="DQ131"/>
  <c r="A131"/>
  <c r="A130"/>
  <c r="B130"/>
  <c r="C130"/>
  <c r="A122"/>
  <c r="B122"/>
  <c r="C122"/>
  <c r="DM122"/>
  <c r="DN122"/>
  <c r="DQ122"/>
  <c r="A123"/>
  <c r="B123"/>
  <c r="C123"/>
  <c r="A124"/>
  <c r="B124"/>
  <c r="C124"/>
  <c r="DM124"/>
  <c r="DN124"/>
  <c r="DO124"/>
  <c r="DQ124"/>
  <c r="A125"/>
  <c r="B125"/>
  <c r="C125"/>
  <c r="A126"/>
  <c r="B126"/>
  <c r="C126"/>
  <c r="DM126"/>
  <c r="DN126"/>
  <c r="DP126"/>
  <c r="A127"/>
  <c r="B127"/>
  <c r="C127"/>
  <c r="DN127"/>
  <c r="A128"/>
  <c r="B128"/>
  <c r="C128"/>
  <c r="DM128"/>
  <c r="DN128"/>
  <c r="DP128"/>
  <c r="DQ128"/>
  <c r="A129"/>
  <c r="B129"/>
  <c r="C129"/>
  <c r="DM129"/>
  <c r="B121"/>
  <c r="C121"/>
  <c r="DL121"/>
  <c r="DM121"/>
  <c r="DN121"/>
  <c r="DQ121"/>
  <c r="A121"/>
  <c r="A108"/>
  <c r="B108"/>
  <c r="C108"/>
  <c r="DN108"/>
  <c r="DQ108"/>
  <c r="A109"/>
  <c r="B109"/>
  <c r="C109"/>
  <c r="DM109"/>
  <c r="DO109"/>
  <c r="DQ109"/>
  <c r="A110"/>
  <c r="B110"/>
  <c r="C110"/>
  <c r="DM110"/>
  <c r="DN110"/>
  <c r="DP110"/>
  <c r="DQ110"/>
  <c r="A111"/>
  <c r="B111"/>
  <c r="C111"/>
  <c r="DM111"/>
  <c r="DN111"/>
  <c r="A112"/>
  <c r="B112"/>
  <c r="C112"/>
  <c r="DL112"/>
  <c r="DN112"/>
  <c r="DQ112"/>
  <c r="A113"/>
  <c r="B113"/>
  <c r="C113"/>
  <c r="DL113"/>
  <c r="DM113"/>
  <c r="DN113"/>
  <c r="DP113"/>
  <c r="DQ113"/>
  <c r="A114"/>
  <c r="B114"/>
  <c r="C114"/>
  <c r="DM114"/>
  <c r="DQ114"/>
  <c r="A115"/>
  <c r="B115"/>
  <c r="C115"/>
  <c r="DQ115"/>
  <c r="A116"/>
  <c r="B116"/>
  <c r="C116"/>
  <c r="DN116"/>
  <c r="DO116"/>
  <c r="DQ116"/>
  <c r="A117"/>
  <c r="B117"/>
  <c r="C117"/>
  <c r="DL117"/>
  <c r="DM117"/>
  <c r="DO117"/>
  <c r="DQ117"/>
  <c r="A118"/>
  <c r="B118"/>
  <c r="C118"/>
  <c r="BK118"/>
  <c r="BL118"/>
  <c r="DM118"/>
  <c r="BN118"/>
  <c r="DN118"/>
  <c r="BO118"/>
  <c r="BP118"/>
  <c r="BQ118"/>
  <c r="DP118"/>
  <c r="BR118"/>
  <c r="DQ118"/>
  <c r="BT118"/>
  <c r="A119"/>
  <c r="B119"/>
  <c r="C119"/>
  <c r="BK119"/>
  <c r="BL119"/>
  <c r="DM119"/>
  <c r="BN119"/>
  <c r="DN119"/>
  <c r="BO119"/>
  <c r="BQ119"/>
  <c r="DP119"/>
  <c r="BR119"/>
  <c r="DQ119"/>
  <c r="BT119"/>
  <c r="BU119"/>
  <c r="BV119"/>
  <c r="A120"/>
  <c r="B120"/>
  <c r="C120"/>
  <c r="BK120"/>
  <c r="DL120"/>
  <c r="BN120"/>
  <c r="DN120"/>
  <c r="BO120"/>
  <c r="BP120"/>
  <c r="BQ120"/>
  <c r="BT120"/>
  <c r="BU120"/>
  <c r="BV120"/>
  <c r="B107"/>
  <c r="C107"/>
  <c r="DN107"/>
  <c r="DQ107"/>
  <c r="A107"/>
  <c r="A85"/>
  <c r="B85"/>
  <c r="C85"/>
  <c r="DM85"/>
  <c r="DP85"/>
  <c r="A86"/>
  <c r="B86"/>
  <c r="C86"/>
  <c r="DM86"/>
  <c r="DN86"/>
  <c r="DP86"/>
  <c r="DQ86"/>
  <c r="A87"/>
  <c r="B87"/>
  <c r="C87"/>
  <c r="DN87"/>
  <c r="DO87"/>
  <c r="DQ87"/>
  <c r="A88"/>
  <c r="B88"/>
  <c r="C88"/>
  <c r="DM88"/>
  <c r="DQ88"/>
  <c r="A89"/>
  <c r="B89"/>
  <c r="C89"/>
  <c r="DM89"/>
  <c r="DN89"/>
  <c r="A90"/>
  <c r="B90"/>
  <c r="C90"/>
  <c r="DM90"/>
  <c r="DN90"/>
  <c r="DP90"/>
  <c r="DQ90"/>
  <c r="A91"/>
  <c r="B91"/>
  <c r="C91"/>
  <c r="DL91"/>
  <c r="DN91"/>
  <c r="DQ91"/>
  <c r="A92"/>
  <c r="B92"/>
  <c r="C92"/>
  <c r="DL92"/>
  <c r="DN92"/>
  <c r="DP92"/>
  <c r="DQ92"/>
  <c r="A93"/>
  <c r="B93"/>
  <c r="C93"/>
  <c r="DM93"/>
  <c r="DP93"/>
  <c r="A94"/>
  <c r="B94"/>
  <c r="C94"/>
  <c r="DM94"/>
  <c r="DN94"/>
  <c r="DQ94"/>
  <c r="A95"/>
  <c r="B95"/>
  <c r="C95"/>
  <c r="DN95"/>
  <c r="A96"/>
  <c r="B96"/>
  <c r="C96"/>
  <c r="DL96"/>
  <c r="DQ96"/>
  <c r="A97"/>
  <c r="B97"/>
  <c r="C97"/>
  <c r="DM97"/>
  <c r="DN97"/>
  <c r="DP97"/>
  <c r="DQ97"/>
  <c r="A98"/>
  <c r="B98"/>
  <c r="C98"/>
  <c r="DN98"/>
  <c r="A99"/>
  <c r="B99"/>
  <c r="C99"/>
  <c r="DL99"/>
  <c r="DN99"/>
  <c r="DP99"/>
  <c r="DQ99"/>
  <c r="A100"/>
  <c r="B100"/>
  <c r="C100"/>
  <c r="DL100"/>
  <c r="DQ100"/>
  <c r="A101"/>
  <c r="B101"/>
  <c r="C101"/>
  <c r="BK101"/>
  <c r="BL101"/>
  <c r="DM101"/>
  <c r="BN101"/>
  <c r="DN101"/>
  <c r="BO101"/>
  <c r="BP101"/>
  <c r="DO101"/>
  <c r="BQ101"/>
  <c r="DP101"/>
  <c r="BR101"/>
  <c r="DQ101"/>
  <c r="BT101"/>
  <c r="BU101"/>
  <c r="BV101"/>
  <c r="A102"/>
  <c r="B102"/>
  <c r="C102"/>
  <c r="BK102"/>
  <c r="BL102"/>
  <c r="BN102"/>
  <c r="DN102"/>
  <c r="BO102"/>
  <c r="BP102"/>
  <c r="DO102"/>
  <c r="BQ102"/>
  <c r="BR102"/>
  <c r="DQ102"/>
  <c r="BT102"/>
  <c r="BU102"/>
  <c r="BV102"/>
  <c r="A103"/>
  <c r="B103"/>
  <c r="C103"/>
  <c r="BK103"/>
  <c r="BL103"/>
  <c r="DM103"/>
  <c r="BN103"/>
  <c r="BO103"/>
  <c r="BP103"/>
  <c r="DO103"/>
  <c r="BQ103"/>
  <c r="BR103"/>
  <c r="DQ103"/>
  <c r="BT103"/>
  <c r="BU103"/>
  <c r="BV103"/>
  <c r="A104"/>
  <c r="B104"/>
  <c r="C104"/>
  <c r="BK104"/>
  <c r="BL104"/>
  <c r="DM104"/>
  <c r="BN104"/>
  <c r="DN104"/>
  <c r="BQ104"/>
  <c r="DP104"/>
  <c r="BR104"/>
  <c r="DQ104"/>
  <c r="BT104"/>
  <c r="BU104"/>
  <c r="A105"/>
  <c r="B105"/>
  <c r="C105"/>
  <c r="BK105"/>
  <c r="BL105"/>
  <c r="BN105"/>
  <c r="DN105"/>
  <c r="BO105"/>
  <c r="BP105"/>
  <c r="DO105"/>
  <c r="BQ105"/>
  <c r="DP105"/>
  <c r="BR105"/>
  <c r="DQ105"/>
  <c r="BT105"/>
  <c r="BU105"/>
  <c r="BV105"/>
  <c r="A106"/>
  <c r="B106"/>
  <c r="C106"/>
  <c r="BK106"/>
  <c r="DL106"/>
  <c r="BL106"/>
  <c r="DM106"/>
  <c r="BN106"/>
  <c r="DN106"/>
  <c r="BO106"/>
  <c r="BP106"/>
  <c r="BR106"/>
  <c r="DQ106"/>
  <c r="BT106"/>
  <c r="BU106"/>
  <c r="B84"/>
  <c r="C84"/>
  <c r="DL84"/>
  <c r="DM84"/>
  <c r="DP84"/>
  <c r="DQ84"/>
  <c r="A84"/>
  <c r="A73"/>
  <c r="B73"/>
  <c r="C73"/>
  <c r="DN73"/>
  <c r="A74"/>
  <c r="B74"/>
  <c r="C74"/>
  <c r="DM74"/>
  <c r="DN74"/>
  <c r="DQ74"/>
  <c r="A75"/>
  <c r="B75"/>
  <c r="C75"/>
  <c r="DM75"/>
  <c r="DO75"/>
  <c r="A76"/>
  <c r="B76"/>
  <c r="C76"/>
  <c r="DN76"/>
  <c r="DO76"/>
  <c r="A77"/>
  <c r="B77"/>
  <c r="C77"/>
  <c r="DL77"/>
  <c r="DM77"/>
  <c r="DO77"/>
  <c r="DQ77"/>
  <c r="A78"/>
  <c r="B78"/>
  <c r="C78"/>
  <c r="DM78"/>
  <c r="DN78"/>
  <c r="DP78"/>
  <c r="A79"/>
  <c r="B79"/>
  <c r="C79"/>
  <c r="DL79"/>
  <c r="DM79"/>
  <c r="DN79"/>
  <c r="DO79"/>
  <c r="A80"/>
  <c r="B80"/>
  <c r="C80"/>
  <c r="DM80"/>
  <c r="DQ80"/>
  <c r="A81"/>
  <c r="B81"/>
  <c r="C81"/>
  <c r="DM81"/>
  <c r="DN81"/>
  <c r="DO81"/>
  <c r="DQ81"/>
  <c r="A82"/>
  <c r="B82"/>
  <c r="C82"/>
  <c r="DM82"/>
  <c r="DN82"/>
  <c r="DO82"/>
  <c r="A83"/>
  <c r="B83"/>
  <c r="C83"/>
  <c r="BK83"/>
  <c r="BN83"/>
  <c r="DN83"/>
  <c r="BO83"/>
  <c r="BP83"/>
  <c r="DO83"/>
  <c r="BQ83"/>
  <c r="BR83"/>
  <c r="DQ83"/>
  <c r="BT83"/>
  <c r="BU83"/>
  <c r="BV83"/>
  <c r="B72"/>
  <c r="C72"/>
  <c r="DO72"/>
  <c r="DP72"/>
  <c r="DQ72"/>
  <c r="A72"/>
  <c r="A59"/>
  <c r="B59"/>
  <c r="C59"/>
  <c r="DM59"/>
  <c r="DN59"/>
  <c r="DQ59"/>
  <c r="A60"/>
  <c r="B60"/>
  <c r="C60"/>
  <c r="DO60"/>
  <c r="DQ60"/>
  <c r="A61"/>
  <c r="B61"/>
  <c r="C61"/>
  <c r="DM61"/>
  <c r="DP61"/>
  <c r="DQ61"/>
  <c r="A62"/>
  <c r="B62"/>
  <c r="C62"/>
  <c r="DM62"/>
  <c r="DN62"/>
  <c r="DQ62"/>
  <c r="A63"/>
  <c r="B63"/>
  <c r="C63"/>
  <c r="DM63"/>
  <c r="DN63"/>
  <c r="DP63"/>
  <c r="A64"/>
  <c r="B64"/>
  <c r="C64"/>
  <c r="DL64"/>
  <c r="DN64"/>
  <c r="DQ64"/>
  <c r="A65"/>
  <c r="B65"/>
  <c r="C65"/>
  <c r="BK65"/>
  <c r="DL65"/>
  <c r="BN65"/>
  <c r="DN65"/>
  <c r="BO65"/>
  <c r="BP65"/>
  <c r="BQ65"/>
  <c r="DP65"/>
  <c r="BR65"/>
  <c r="DQ65"/>
  <c r="BT65"/>
  <c r="BU65"/>
  <c r="A66"/>
  <c r="B66"/>
  <c r="C66"/>
  <c r="DM66"/>
  <c r="DN66"/>
  <c r="DP66"/>
  <c r="DQ66"/>
  <c r="A67"/>
  <c r="B67"/>
  <c r="C67"/>
  <c r="BK67"/>
  <c r="BL67"/>
  <c r="DM67"/>
  <c r="BN67"/>
  <c r="BO67"/>
  <c r="BR67"/>
  <c r="DQ67"/>
  <c r="BT67"/>
  <c r="BU67"/>
  <c r="BV67"/>
  <c r="A68"/>
  <c r="B68"/>
  <c r="C68"/>
  <c r="DQ68"/>
  <c r="A69"/>
  <c r="B69"/>
  <c r="C69"/>
  <c r="DM69"/>
  <c r="DN69"/>
  <c r="DO69"/>
  <c r="DQ69"/>
  <c r="A70"/>
  <c r="B70"/>
  <c r="C70"/>
  <c r="DM70"/>
  <c r="DN70"/>
  <c r="DQ70"/>
  <c r="A71"/>
  <c r="B71"/>
  <c r="C71"/>
  <c r="DN71"/>
  <c r="DO71"/>
  <c r="B58"/>
  <c r="C58"/>
  <c r="DM58"/>
  <c r="DP58"/>
  <c r="A58"/>
  <c r="B7" i="33"/>
  <c r="B27"/>
  <c r="A15" i="28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BK15"/>
  <c r="AC15"/>
  <c r="BL15"/>
  <c r="AD15"/>
  <c r="BN15"/>
  <c r="DN15"/>
  <c r="AE15"/>
  <c r="BO15"/>
  <c r="BP15"/>
  <c r="AF15"/>
  <c r="BQ15"/>
  <c r="DP15"/>
  <c r="AG15"/>
  <c r="BR15"/>
  <c r="DQ15"/>
  <c r="AH15"/>
  <c r="BT15"/>
  <c r="AI15"/>
  <c r="BU15"/>
  <c r="BV15"/>
  <c r="A43"/>
  <c r="B43"/>
  <c r="C43"/>
  <c r="DO43"/>
  <c r="DQ43"/>
  <c r="A44"/>
  <c r="B44"/>
  <c r="C44"/>
  <c r="DL44"/>
  <c r="DM44"/>
  <c r="DN44"/>
  <c r="DP44"/>
  <c r="DQ44"/>
  <c r="A45"/>
  <c r="B45"/>
  <c r="C45"/>
  <c r="DM45"/>
  <c r="A46"/>
  <c r="B46"/>
  <c r="C46"/>
  <c r="DN46"/>
  <c r="DQ46"/>
  <c r="A47"/>
  <c r="B47"/>
  <c r="C47"/>
  <c r="BK47"/>
  <c r="BL47"/>
  <c r="DM47"/>
  <c r="BN47"/>
  <c r="DN47"/>
  <c r="BO47"/>
  <c r="BP47"/>
  <c r="DO47"/>
  <c r="BQ47"/>
  <c r="BR47"/>
  <c r="BT47"/>
  <c r="BU47"/>
  <c r="BV47"/>
  <c r="A48"/>
  <c r="B48"/>
  <c r="C48"/>
  <c r="DM48"/>
  <c r="DN48"/>
  <c r="DQ48"/>
  <c r="A49"/>
  <c r="B49"/>
  <c r="C49"/>
  <c r="DN49"/>
  <c r="DP49"/>
  <c r="A50"/>
  <c r="B50"/>
  <c r="C50"/>
  <c r="DN50"/>
  <c r="DO50"/>
  <c r="DP50"/>
  <c r="A51"/>
  <c r="B51"/>
  <c r="C51"/>
  <c r="DL51"/>
  <c r="DM51"/>
  <c r="DN51"/>
  <c r="DP51"/>
  <c r="DQ51"/>
  <c r="A52"/>
  <c r="B52"/>
  <c r="C52"/>
  <c r="DN52"/>
  <c r="DQ52"/>
  <c r="A53"/>
  <c r="B53"/>
  <c r="C53"/>
  <c r="DN53"/>
  <c r="DO53"/>
  <c r="A54"/>
  <c r="B54"/>
  <c r="C54"/>
  <c r="BK54"/>
  <c r="BL54"/>
  <c r="DM54"/>
  <c r="BN54"/>
  <c r="DN54"/>
  <c r="BO54"/>
  <c r="BP54"/>
  <c r="DO54"/>
  <c r="BQ54"/>
  <c r="BR54"/>
  <c r="DQ54"/>
  <c r="BT54"/>
  <c r="BU54"/>
  <c r="BV54"/>
  <c r="A55"/>
  <c r="B55"/>
  <c r="C55"/>
  <c r="BK55"/>
  <c r="DL55"/>
  <c r="BL55"/>
  <c r="DM55"/>
  <c r="BN55"/>
  <c r="BO55"/>
  <c r="BP55"/>
  <c r="BR55"/>
  <c r="DQ55"/>
  <c r="BT55"/>
  <c r="BU55"/>
  <c r="BV55"/>
  <c r="A56"/>
  <c r="B56"/>
  <c r="C56"/>
  <c r="DL56"/>
  <c r="DM56"/>
  <c r="DN56"/>
  <c r="A57"/>
  <c r="B57"/>
  <c r="C57"/>
  <c r="DM57"/>
  <c r="DN57"/>
  <c r="DQ57"/>
  <c r="B42"/>
  <c r="C42"/>
  <c r="DM42"/>
  <c r="DN42"/>
  <c r="DO42"/>
  <c r="DP42"/>
  <c r="A42"/>
  <c r="A17"/>
  <c r="B17"/>
  <c r="C17"/>
  <c r="DM17"/>
  <c r="DP17"/>
  <c r="DQ17"/>
  <c r="A18"/>
  <c r="B18"/>
  <c r="C18"/>
  <c r="DN18"/>
  <c r="A19"/>
  <c r="B19"/>
  <c r="C19"/>
  <c r="DN19"/>
  <c r="DQ19"/>
  <c r="A20"/>
  <c r="B20"/>
  <c r="C20"/>
  <c r="DM20"/>
  <c r="DN20"/>
  <c r="DQ20"/>
  <c r="A21"/>
  <c r="B21"/>
  <c r="C21"/>
  <c r="DM21"/>
  <c r="DN21"/>
  <c r="A22"/>
  <c r="B22"/>
  <c r="C22"/>
  <c r="DN22"/>
  <c r="DQ22"/>
  <c r="A23"/>
  <c r="B23"/>
  <c r="C23"/>
  <c r="DN23"/>
  <c r="DQ23"/>
  <c r="A24"/>
  <c r="B24"/>
  <c r="C24"/>
  <c r="DQ24"/>
  <c r="A25"/>
  <c r="B25"/>
  <c r="C25"/>
  <c r="DM25"/>
  <c r="DN25"/>
  <c r="A26"/>
  <c r="B26"/>
  <c r="C26"/>
  <c r="DM26"/>
  <c r="DN26"/>
  <c r="DQ26"/>
  <c r="A27"/>
  <c r="B27"/>
  <c r="C27"/>
  <c r="DL27"/>
  <c r="DN27"/>
  <c r="DO27"/>
  <c r="DQ27"/>
  <c r="A28"/>
  <c r="B28"/>
  <c r="C28"/>
  <c r="DN28"/>
  <c r="DP28"/>
  <c r="DQ28"/>
  <c r="A29"/>
  <c r="B29"/>
  <c r="C29"/>
  <c r="DM29"/>
  <c r="DP29"/>
  <c r="DQ29"/>
  <c r="A30"/>
  <c r="B30"/>
  <c r="C30"/>
  <c r="DM30"/>
  <c r="DQ30"/>
  <c r="A31"/>
  <c r="B31"/>
  <c r="C31"/>
  <c r="DN31"/>
  <c r="DQ31"/>
  <c r="A32"/>
  <c r="B32"/>
  <c r="C32"/>
  <c r="DM32"/>
  <c r="DO32"/>
  <c r="A33"/>
  <c r="B33"/>
  <c r="C33"/>
  <c r="DL33"/>
  <c r="DM33"/>
  <c r="A34"/>
  <c r="B34"/>
  <c r="C34"/>
  <c r="BK34"/>
  <c r="BL34"/>
  <c r="DM34"/>
  <c r="BN34"/>
  <c r="DN34"/>
  <c r="BO34"/>
  <c r="BP34"/>
  <c r="DO34"/>
  <c r="BQ34"/>
  <c r="DP34"/>
  <c r="BR34"/>
  <c r="DQ34"/>
  <c r="BT34"/>
  <c r="BU34"/>
  <c r="BV34"/>
  <c r="A35"/>
  <c r="B35"/>
  <c r="C35"/>
  <c r="DL35"/>
  <c r="DN35"/>
  <c r="DQ35"/>
  <c r="A36"/>
  <c r="B36"/>
  <c r="C36"/>
  <c r="DL36"/>
  <c r="DM36"/>
  <c r="DN36"/>
  <c r="DP36"/>
  <c r="DQ36"/>
  <c r="A37"/>
  <c r="B37"/>
  <c r="C37"/>
  <c r="DM37"/>
  <c r="DQ37"/>
  <c r="A38"/>
  <c r="B38"/>
  <c r="C38"/>
  <c r="BK38"/>
  <c r="BL38"/>
  <c r="BN38"/>
  <c r="BO38"/>
  <c r="BP38"/>
  <c r="BQ38"/>
  <c r="BR38"/>
  <c r="DQ38"/>
  <c r="BT38"/>
  <c r="BU38"/>
  <c r="BV38"/>
  <c r="A39"/>
  <c r="B39"/>
  <c r="C39"/>
  <c r="BK39"/>
  <c r="BL39"/>
  <c r="BN39"/>
  <c r="DN39"/>
  <c r="BQ39"/>
  <c r="BR39"/>
  <c r="DQ39"/>
  <c r="BT39"/>
  <c r="BU39"/>
  <c r="BV39"/>
  <c r="A40"/>
  <c r="B40"/>
  <c r="C40"/>
  <c r="BK40"/>
  <c r="BL40"/>
  <c r="DM40"/>
  <c r="BN40"/>
  <c r="BO40"/>
  <c r="BP40"/>
  <c r="DO40"/>
  <c r="BQ40"/>
  <c r="BR40"/>
  <c r="DQ40"/>
  <c r="BT40"/>
  <c r="BU40"/>
  <c r="A41"/>
  <c r="B41"/>
  <c r="C41"/>
  <c r="BK41"/>
  <c r="BL41"/>
  <c r="DM41"/>
  <c r="BQ41"/>
  <c r="BR41"/>
  <c r="DQ41"/>
  <c r="BT41"/>
  <c r="B16"/>
  <c r="C16"/>
  <c r="DM16"/>
  <c r="DO16"/>
  <c r="DP16"/>
  <c r="DQ16"/>
  <c r="A16"/>
  <c r="A4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BO4"/>
  <c r="BP4"/>
  <c r="AF4"/>
  <c r="AG4"/>
  <c r="AH4"/>
  <c r="AI4"/>
  <c r="A5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BK5"/>
  <c r="AC5"/>
  <c r="AD5"/>
  <c r="BN5"/>
  <c r="DN5"/>
  <c r="AE5"/>
  <c r="BO5"/>
  <c r="BP5"/>
  <c r="DO5"/>
  <c r="AF5"/>
  <c r="BQ5"/>
  <c r="DP5"/>
  <c r="AG5"/>
  <c r="AH5"/>
  <c r="BT5"/>
  <c r="DR5"/>
  <c r="AI5"/>
  <c r="BU5"/>
  <c r="BV5"/>
  <c r="A6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BQ6"/>
  <c r="AG6"/>
  <c r="BR6"/>
  <c r="DQ6"/>
  <c r="AH6"/>
  <c r="AI6"/>
  <c r="BU6"/>
  <c r="BV6"/>
  <c r="DS6"/>
  <c r="A7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BL7"/>
  <c r="AD7"/>
  <c r="BN7"/>
  <c r="AE7"/>
  <c r="AF7"/>
  <c r="AG7"/>
  <c r="BR7"/>
  <c r="DQ7"/>
  <c r="AH7"/>
  <c r="AI7"/>
  <c r="BU7"/>
  <c r="BV7"/>
  <c r="DS7"/>
  <c r="A8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BN8"/>
  <c r="DN8"/>
  <c r="AE8"/>
  <c r="BO8"/>
  <c r="BP8"/>
  <c r="AF8"/>
  <c r="BQ8"/>
  <c r="DP8"/>
  <c r="AG8"/>
  <c r="AH8"/>
  <c r="AI8"/>
  <c r="BU8"/>
  <c r="BV8"/>
  <c r="DS8"/>
  <c r="A9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BL9"/>
  <c r="AD9"/>
  <c r="AE9"/>
  <c r="BO9"/>
  <c r="AF9"/>
  <c r="AG9"/>
  <c r="AH9"/>
  <c r="BT9"/>
  <c r="DR9"/>
  <c r="AI9"/>
  <c r="BU9"/>
  <c r="BV9"/>
  <c r="DS9"/>
  <c r="A10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BL10"/>
  <c r="DM10"/>
  <c r="AD10"/>
  <c r="AE10"/>
  <c r="AF10"/>
  <c r="AG10"/>
  <c r="AH10"/>
  <c r="AI10"/>
  <c r="A11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BL11"/>
  <c r="DM11"/>
  <c r="AD11"/>
  <c r="AE11"/>
  <c r="AF11"/>
  <c r="AG11"/>
  <c r="BR11"/>
  <c r="DQ11"/>
  <c r="AH11"/>
  <c r="AI11"/>
  <c r="BU11"/>
  <c r="A12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BL12"/>
  <c r="DM12"/>
  <c r="AD12"/>
  <c r="BN12"/>
  <c r="DN12"/>
  <c r="AE12"/>
  <c r="AF12"/>
  <c r="AG12"/>
  <c r="AH12"/>
  <c r="BT12"/>
  <c r="DR12"/>
  <c r="AI12"/>
  <c r="A13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BK13"/>
  <c r="DL13"/>
  <c r="AC13"/>
  <c r="BL13"/>
  <c r="DM13"/>
  <c r="AD13"/>
  <c r="AE13"/>
  <c r="AF13"/>
  <c r="AG13"/>
  <c r="BR13"/>
  <c r="DQ13"/>
  <c r="AH13"/>
  <c r="AI13"/>
  <c r="A14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BK14"/>
  <c r="AC14"/>
  <c r="AD14"/>
  <c r="AE14"/>
  <c r="BO14"/>
  <c r="BP14"/>
  <c r="DO14"/>
  <c r="AF14"/>
  <c r="AG14"/>
  <c r="BR14"/>
  <c r="DQ14"/>
  <c r="AH14"/>
  <c r="AI14"/>
  <c r="BU14"/>
  <c r="BV14"/>
  <c r="DS14"/>
  <c r="B3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BK3"/>
  <c r="AC3"/>
  <c r="AD3"/>
  <c r="BN3"/>
  <c r="AE3"/>
  <c r="AF3"/>
  <c r="BQ3"/>
  <c r="AG3"/>
  <c r="AH3"/>
  <c r="BT3"/>
  <c r="AI3"/>
  <c r="A3"/>
  <c r="F197"/>
  <c r="F25" i="27"/>
  <c r="F26"/>
  <c r="E26"/>
  <c r="D26"/>
  <c r="E25"/>
  <c r="D25"/>
  <c r="BV19"/>
  <c r="BT19"/>
  <c r="BR19"/>
  <c r="BQ19"/>
  <c r="BP19"/>
  <c r="BN19"/>
  <c r="BL19"/>
  <c r="BK19"/>
  <c r="DE17"/>
  <c r="DR17"/>
  <c r="BS17"/>
  <c r="DQ17"/>
  <c r="DP17"/>
  <c r="DN17"/>
  <c r="BM17"/>
  <c r="DM17"/>
  <c r="DL17"/>
  <c r="DJ17"/>
  <c r="DH17"/>
  <c r="BE17"/>
  <c r="DG17"/>
  <c r="DF17"/>
  <c r="DR16"/>
  <c r="DQ16"/>
  <c r="DP16"/>
  <c r="DO16"/>
  <c r="DN16"/>
  <c r="DM16"/>
  <c r="DH16"/>
  <c r="DE16"/>
  <c r="DR15"/>
  <c r="DQ15"/>
  <c r="DN15"/>
  <c r="DM15"/>
  <c r="BM15"/>
  <c r="DJ15"/>
  <c r="DI15"/>
  <c r="DH15"/>
  <c r="DG15"/>
  <c r="DM14"/>
  <c r="DK14"/>
  <c r="DS14"/>
  <c r="DR14"/>
  <c r="DQ14"/>
  <c r="DP14"/>
  <c r="DN14"/>
  <c r="DL14"/>
  <c r="DI14"/>
  <c r="DG14"/>
  <c r="DF14"/>
  <c r="DS13"/>
  <c r="DR13"/>
  <c r="DQ13"/>
  <c r="DP13"/>
  <c r="DN13"/>
  <c r="DL13"/>
  <c r="DK13"/>
  <c r="DI13"/>
  <c r="DF13"/>
  <c r="DS12"/>
  <c r="DR12"/>
  <c r="DQ12"/>
  <c r="DO12"/>
  <c r="DM12"/>
  <c r="DK12"/>
  <c r="DI12"/>
  <c r="DH12"/>
  <c r="DG12"/>
  <c r="DF12"/>
  <c r="DR11"/>
  <c r="DQ11"/>
  <c r="DP11"/>
  <c r="DO11"/>
  <c r="DN11"/>
  <c r="BM11"/>
  <c r="DM11"/>
  <c r="DI11"/>
  <c r="DH11"/>
  <c r="DF11"/>
  <c r="DJ10"/>
  <c r="DI10"/>
  <c r="BY10"/>
  <c r="BU10"/>
  <c r="BV10"/>
  <c r="BT10"/>
  <c r="DR10"/>
  <c r="BQ10"/>
  <c r="BR10"/>
  <c r="BS10"/>
  <c r="DQ10"/>
  <c r="DP10"/>
  <c r="BO10"/>
  <c r="BP10"/>
  <c r="DO10"/>
  <c r="BN10"/>
  <c r="BL10"/>
  <c r="DM10"/>
  <c r="BK10"/>
  <c r="DK10"/>
  <c r="DH10"/>
  <c r="DG10"/>
  <c r="DF9"/>
  <c r="BU9"/>
  <c r="BT9"/>
  <c r="DR9"/>
  <c r="BR9"/>
  <c r="DQ9"/>
  <c r="BQ9"/>
  <c r="DP9"/>
  <c r="BO9"/>
  <c r="BP9"/>
  <c r="DO9"/>
  <c r="BN9"/>
  <c r="DN9"/>
  <c r="BL9"/>
  <c r="DM9"/>
  <c r="BK9"/>
  <c r="BZ9"/>
  <c r="BY9"/>
  <c r="DH9"/>
  <c r="DG9"/>
  <c r="DE9"/>
  <c r="DJ8"/>
  <c r="DR8"/>
  <c r="DP8"/>
  <c r="DO8"/>
  <c r="DN8"/>
  <c r="DM8"/>
  <c r="DL8"/>
  <c r="DH8"/>
  <c r="DE8"/>
  <c r="DR7"/>
  <c r="BM7"/>
  <c r="DM7"/>
  <c r="DL7"/>
  <c r="DJ7"/>
  <c r="DI7"/>
  <c r="DH7"/>
  <c r="DG7"/>
  <c r="DS6"/>
  <c r="DR6"/>
  <c r="DQ6"/>
  <c r="DP6"/>
  <c r="DN6"/>
  <c r="DM6"/>
  <c r="DL6"/>
  <c r="DI6"/>
  <c r="DG6"/>
  <c r="DF6"/>
  <c r="DE6"/>
  <c r="DS5"/>
  <c r="BS5"/>
  <c r="DQ5"/>
  <c r="DL5"/>
  <c r="DK5"/>
  <c r="DI5"/>
  <c r="DH5"/>
  <c r="DH4"/>
  <c r="DS4"/>
  <c r="DR4"/>
  <c r="DQ4"/>
  <c r="DP4"/>
  <c r="DM4"/>
  <c r="DK4"/>
  <c r="DI4"/>
  <c r="DG4"/>
  <c r="DF4"/>
  <c r="DL3"/>
  <c r="DJ3"/>
  <c r="DR3"/>
  <c r="DM3"/>
  <c r="DF3"/>
  <c r="F25" i="25"/>
  <c r="E25"/>
  <c r="D25"/>
  <c r="G25"/>
  <c r="F24"/>
  <c r="D24"/>
  <c r="E24"/>
  <c r="G24"/>
  <c r="BV18"/>
  <c r="BT18"/>
  <c r="BR18"/>
  <c r="BQ18"/>
  <c r="BP18"/>
  <c r="BN18"/>
  <c r="BL18"/>
  <c r="BK18"/>
  <c r="BN16"/>
  <c r="DN16"/>
  <c r="DJ16"/>
  <c r="DI16"/>
  <c r="BQ16"/>
  <c r="BR16"/>
  <c r="BT16"/>
  <c r="BU16"/>
  <c r="BV16"/>
  <c r="CB16"/>
  <c r="DS16"/>
  <c r="DR16"/>
  <c r="BS16"/>
  <c r="DQ16"/>
  <c r="BO16"/>
  <c r="BL16"/>
  <c r="BK16"/>
  <c r="DL16"/>
  <c r="BZ16"/>
  <c r="BY16"/>
  <c r="DH16"/>
  <c r="BE16"/>
  <c r="BL15"/>
  <c r="DM15"/>
  <c r="DK15"/>
  <c r="DG15"/>
  <c r="DF15"/>
  <c r="BY15"/>
  <c r="BU15"/>
  <c r="BV15"/>
  <c r="DS15"/>
  <c r="BT15"/>
  <c r="DR15"/>
  <c r="BR15"/>
  <c r="DQ15"/>
  <c r="BQ15"/>
  <c r="BO15"/>
  <c r="BP15"/>
  <c r="BN15"/>
  <c r="BK15"/>
  <c r="CA15"/>
  <c r="BZ15"/>
  <c r="DI15"/>
  <c r="DH15"/>
  <c r="DK14"/>
  <c r="DJ14"/>
  <c r="BU14"/>
  <c r="BT14"/>
  <c r="DR14"/>
  <c r="BQ14"/>
  <c r="BR14"/>
  <c r="BS14"/>
  <c r="DP14"/>
  <c r="BO14"/>
  <c r="BP14"/>
  <c r="DO14"/>
  <c r="BN14"/>
  <c r="DN14"/>
  <c r="BL14"/>
  <c r="DM14"/>
  <c r="BK14"/>
  <c r="CA14"/>
  <c r="BZ14"/>
  <c r="BY14"/>
  <c r="DI14"/>
  <c r="DF14"/>
  <c r="DR13"/>
  <c r="DM13"/>
  <c r="DS13"/>
  <c r="DQ13"/>
  <c r="DP13"/>
  <c r="DK13"/>
  <c r="DI13"/>
  <c r="DH13"/>
  <c r="DG13"/>
  <c r="DF13"/>
  <c r="DM12"/>
  <c r="DL12"/>
  <c r="DJ12"/>
  <c r="DS12"/>
  <c r="DR12"/>
  <c r="BS12"/>
  <c r="DQ12"/>
  <c r="DP12"/>
  <c r="DN12"/>
  <c r="BM12"/>
  <c r="DH12"/>
  <c r="DG12"/>
  <c r="BG12"/>
  <c r="BE12"/>
  <c r="DN11"/>
  <c r="DK11"/>
  <c r="DR11"/>
  <c r="DP11"/>
  <c r="DO11"/>
  <c r="DM11"/>
  <c r="DI11"/>
  <c r="DH11"/>
  <c r="CN11"/>
  <c r="DE11"/>
  <c r="DN10"/>
  <c r="DF10"/>
  <c r="DR10"/>
  <c r="DQ10"/>
  <c r="CW10"/>
  <c r="DM10"/>
  <c r="DL10"/>
  <c r="DJ10"/>
  <c r="DI10"/>
  <c r="DH10"/>
  <c r="DG10"/>
  <c r="BE10"/>
  <c r="DJ9"/>
  <c r="DE9"/>
  <c r="DS9"/>
  <c r="DR9"/>
  <c r="DP9"/>
  <c r="BM9"/>
  <c r="DM9"/>
  <c r="DL9"/>
  <c r="DI9"/>
  <c r="DG9"/>
  <c r="BE9"/>
  <c r="DF9"/>
  <c r="DS8"/>
  <c r="DR8"/>
  <c r="DJ8"/>
  <c r="DI8"/>
  <c r="DH8"/>
  <c r="DG8"/>
  <c r="BS8"/>
  <c r="CV8"/>
  <c r="DL8"/>
  <c r="BE8"/>
  <c r="DN7"/>
  <c r="DM7"/>
  <c r="DG7"/>
  <c r="DF7"/>
  <c r="DS7"/>
  <c r="DR7"/>
  <c r="DQ7"/>
  <c r="DK7"/>
  <c r="DI7"/>
  <c r="DH7"/>
  <c r="BE7"/>
  <c r="BU41"/>
  <c r="DR6"/>
  <c r="DQ6"/>
  <c r="BS6"/>
  <c r="DO6"/>
  <c r="DN6"/>
  <c r="BM6"/>
  <c r="DM6"/>
  <c r="DI6"/>
  <c r="CO6"/>
  <c r="BE6"/>
  <c r="DF6"/>
  <c r="DE6"/>
  <c r="DR5"/>
  <c r="DI5"/>
  <c r="DH5"/>
  <c r="DS5"/>
  <c r="DO5"/>
  <c r="DM5"/>
  <c r="DK5"/>
  <c r="DG5"/>
  <c r="DE5"/>
  <c r="DM4"/>
  <c r="DL4"/>
  <c r="DJ4"/>
  <c r="DS4"/>
  <c r="DB3"/>
  <c r="DR4"/>
  <c r="BS4"/>
  <c r="DQ4"/>
  <c r="DP4"/>
  <c r="BM4"/>
  <c r="DH4"/>
  <c r="DG4"/>
  <c r="DF4"/>
  <c r="BR41"/>
  <c r="DP3"/>
  <c r="DM3"/>
  <c r="CR9"/>
  <c r="DI3"/>
  <c r="DE3"/>
  <c r="F21" i="26"/>
  <c r="E21"/>
  <c r="D21"/>
  <c r="F20"/>
  <c r="E20"/>
  <c r="D20"/>
  <c r="BV14"/>
  <c r="BT14"/>
  <c r="BR14"/>
  <c r="BQ14"/>
  <c r="BP14"/>
  <c r="BN14"/>
  <c r="BL14"/>
  <c r="BK14"/>
  <c r="BJ14"/>
  <c r="BI14"/>
  <c r="BH14"/>
  <c r="BF14"/>
  <c r="BD14"/>
  <c r="BB14"/>
  <c r="BA14"/>
  <c r="DS12"/>
  <c r="DR12"/>
  <c r="DP12"/>
  <c r="DL12"/>
  <c r="DI12"/>
  <c r="DH12"/>
  <c r="DF12"/>
  <c r="DR11"/>
  <c r="DQ11"/>
  <c r="DO11"/>
  <c r="DN11"/>
  <c r="DM11"/>
  <c r="DK11"/>
  <c r="DI11"/>
  <c r="DH11"/>
  <c r="DG11"/>
  <c r="DE11"/>
  <c r="DS10"/>
  <c r="DR10"/>
  <c r="DQ10"/>
  <c r="DN10"/>
  <c r="DL10"/>
  <c r="DJ10"/>
  <c r="DF10"/>
  <c r="DR9"/>
  <c r="DP9"/>
  <c r="DM9"/>
  <c r="DK9"/>
  <c r="DI9"/>
  <c r="DH9"/>
  <c r="DG9"/>
  <c r="DE9"/>
  <c r="DR8"/>
  <c r="DQ8"/>
  <c r="DP8"/>
  <c r="DN8"/>
  <c r="DL8"/>
  <c r="DJ8"/>
  <c r="DH8"/>
  <c r="DG8"/>
  <c r="DE8"/>
  <c r="DQ7"/>
  <c r="DP7"/>
  <c r="DN7"/>
  <c r="DM7"/>
  <c r="DL7"/>
  <c r="DJ7"/>
  <c r="DI7"/>
  <c r="DG7"/>
  <c r="DF7"/>
  <c r="DE7"/>
  <c r="DR6"/>
  <c r="DN6"/>
  <c r="DL6"/>
  <c r="DI6"/>
  <c r="DH6"/>
  <c r="DF6"/>
  <c r="DH5"/>
  <c r="DF5"/>
  <c r="DS5"/>
  <c r="DR5"/>
  <c r="DQ5"/>
  <c r="DP5"/>
  <c r="DN5"/>
  <c r="DM5"/>
  <c r="BM5"/>
  <c r="DK5"/>
  <c r="DI5"/>
  <c r="DG5"/>
  <c r="DS4"/>
  <c r="DR4"/>
  <c r="DP4"/>
  <c r="DL4"/>
  <c r="DI4"/>
  <c r="DH4"/>
  <c r="DF4"/>
  <c r="DE4"/>
  <c r="DR3"/>
  <c r="DQ3"/>
  <c r="DO3"/>
  <c r="DN3"/>
  <c r="DM3"/>
  <c r="DK3"/>
  <c r="DH3"/>
  <c r="DG3"/>
  <c r="DF3"/>
  <c r="BK6" i="28"/>
  <c r="DL6"/>
  <c r="BG145"/>
  <c r="DN43"/>
  <c r="BQ10"/>
  <c r="DP10"/>
  <c r="DN125"/>
  <c r="DP125"/>
  <c r="BG7" i="26"/>
  <c r="BE7"/>
  <c r="DM125" i="28"/>
  <c r="DJ155"/>
  <c r="BG147"/>
  <c r="DF147"/>
  <c r="DK149"/>
  <c r="DG146"/>
  <c r="DH147"/>
  <c r="DK154"/>
  <c r="DG149"/>
  <c r="DE149"/>
  <c r="BG149"/>
  <c r="BC149"/>
  <c r="BE149"/>
  <c r="C208"/>
  <c r="B6" i="33"/>
  <c r="B26"/>
  <c r="C213" i="28"/>
  <c r="B11" i="33"/>
  <c r="B31"/>
  <c r="DJ147" i="28"/>
  <c r="DE154"/>
  <c r="BG154"/>
  <c r="BC154"/>
  <c r="BE154"/>
  <c r="DI145"/>
  <c r="DF148"/>
  <c r="DI155"/>
  <c r="DF155"/>
  <c r="DF153"/>
  <c r="DH149"/>
  <c r="DK146"/>
  <c r="DJ153"/>
  <c r="DP148"/>
  <c r="BS148"/>
  <c r="DH153"/>
  <c r="DE146"/>
  <c r="BC146"/>
  <c r="BE146"/>
  <c r="BG146"/>
  <c r="DI147"/>
  <c r="DE150"/>
  <c r="BG150"/>
  <c r="BC150"/>
  <c r="BE150"/>
  <c r="DI152"/>
  <c r="DG155"/>
  <c r="DJ148"/>
  <c r="DE155"/>
  <c r="BC155"/>
  <c r="BE155"/>
  <c r="BG155"/>
  <c r="DE152"/>
  <c r="BC152"/>
  <c r="BE152"/>
  <c r="BG152"/>
  <c r="DK147"/>
  <c r="AI190"/>
  <c r="AA190"/>
  <c r="R190"/>
  <c r="J190"/>
  <c r="BE145"/>
  <c r="E190"/>
  <c r="AB190"/>
  <c r="S190"/>
  <c r="K190"/>
  <c r="AC190"/>
  <c r="U190"/>
  <c r="L190"/>
  <c r="C212"/>
  <c r="B10" i="33"/>
  <c r="B30"/>
  <c r="C214" i="28"/>
  <c r="B12" i="33"/>
  <c r="B32"/>
  <c r="DF150" i="28"/>
  <c r="DG153"/>
  <c r="DJ154"/>
  <c r="DH154"/>
  <c r="BC153"/>
  <c r="BE153"/>
  <c r="BG153"/>
  <c r="DE153"/>
  <c r="DG150"/>
  <c r="DK153"/>
  <c r="DK150"/>
  <c r="DI150"/>
  <c r="DI154"/>
  <c r="DJ152"/>
  <c r="DK151"/>
  <c r="DJ145"/>
  <c r="DF152"/>
  <c r="DF149"/>
  <c r="DJ146"/>
  <c r="DI153"/>
  <c r="V190"/>
  <c r="W190"/>
  <c r="AF190"/>
  <c r="X190"/>
  <c r="O190"/>
  <c r="G190"/>
  <c r="C211"/>
  <c r="B9" i="33"/>
  <c r="B29"/>
  <c r="C206" i="28"/>
  <c r="B4" i="33"/>
  <c r="B24"/>
  <c r="DE147" i="28"/>
  <c r="BC147"/>
  <c r="BE147"/>
  <c r="DH151"/>
  <c r="DF145"/>
  <c r="C210"/>
  <c r="B8" i="33"/>
  <c r="B28"/>
  <c r="DH146" i="28"/>
  <c r="DJ151"/>
  <c r="BG151"/>
  <c r="DE151"/>
  <c r="BC151"/>
  <c r="BE151"/>
  <c r="DJ149"/>
  <c r="DF146"/>
  <c r="DI151"/>
  <c r="DI148"/>
  <c r="AD190"/>
  <c r="AG190"/>
  <c r="Y190"/>
  <c r="P190"/>
  <c r="H190"/>
  <c r="DG145"/>
  <c r="DK152"/>
  <c r="DH148"/>
  <c r="DF151"/>
  <c r="DI149"/>
  <c r="DP3"/>
  <c r="C207"/>
  <c r="B5" i="33"/>
  <c r="B25"/>
  <c r="DG148" i="28"/>
  <c r="DK148"/>
  <c r="DH150"/>
  <c r="DK145"/>
  <c r="DK155"/>
  <c r="DE148"/>
  <c r="BG148"/>
  <c r="BC148"/>
  <c r="BE148"/>
  <c r="DH155"/>
  <c r="DG154"/>
  <c r="DJ150"/>
  <c r="M190"/>
  <c r="AE190"/>
  <c r="N190"/>
  <c r="F190"/>
  <c r="AH190"/>
  <c r="Z190"/>
  <c r="Q190"/>
  <c r="I190"/>
  <c r="DO143"/>
  <c r="DQ143"/>
  <c r="DM76"/>
  <c r="DQ126"/>
  <c r="DO122"/>
  <c r="DP139"/>
  <c r="BL65"/>
  <c r="CA65"/>
  <c r="BO104"/>
  <c r="BP104"/>
  <c r="DO104"/>
  <c r="BM91"/>
  <c r="BQ13"/>
  <c r="BS13"/>
  <c r="DP135"/>
  <c r="BT11"/>
  <c r="DR11"/>
  <c r="BQ55"/>
  <c r="CB55"/>
  <c r="BS109"/>
  <c r="DL128"/>
  <c r="BQ138"/>
  <c r="DP138"/>
  <c r="DN144"/>
  <c r="DL25"/>
  <c r="BR120"/>
  <c r="DQ120"/>
  <c r="BT137"/>
  <c r="CB137"/>
  <c r="DL142"/>
  <c r="DM73"/>
  <c r="DL139"/>
  <c r="BR10"/>
  <c r="DQ10"/>
  <c r="DM95"/>
  <c r="DQ75"/>
  <c r="DP89"/>
  <c r="DP98"/>
  <c r="BU118"/>
  <c r="BV118"/>
  <c r="CB118"/>
  <c r="DP19"/>
  <c r="DN30"/>
  <c r="DL53"/>
  <c r="DP111"/>
  <c r="BQ106"/>
  <c r="DP106"/>
  <c r="DM24"/>
  <c r="BL120"/>
  <c r="DM120"/>
  <c r="DQ93"/>
  <c r="DN115"/>
  <c r="DP124"/>
  <c r="DM28"/>
  <c r="DL43"/>
  <c r="DQ32"/>
  <c r="DM123"/>
  <c r="BL5"/>
  <c r="DM5"/>
  <c r="BQ4"/>
  <c r="DQ130"/>
  <c r="BS112"/>
  <c r="BM108"/>
  <c r="BQ67"/>
  <c r="DP67"/>
  <c r="DQ133"/>
  <c r="DO141"/>
  <c r="DM53"/>
  <c r="DM107"/>
  <c r="DN84"/>
  <c r="DO68"/>
  <c r="DQ127"/>
  <c r="DQ82"/>
  <c r="DN117"/>
  <c r="BO41"/>
  <c r="BP41"/>
  <c r="DO41"/>
  <c r="BS77"/>
  <c r="DF100"/>
  <c r="BO39"/>
  <c r="BP39"/>
  <c r="DO39"/>
  <c r="BQ12"/>
  <c r="DP12"/>
  <c r="DN136"/>
  <c r="BO7"/>
  <c r="BP7"/>
  <c r="DO7"/>
  <c r="DN123"/>
  <c r="BS140"/>
  <c r="BR8"/>
  <c r="DQ8"/>
  <c r="DP25"/>
  <c r="DQ95"/>
  <c r="BM140"/>
  <c r="BR9"/>
  <c r="DQ9"/>
  <c r="DP60"/>
  <c r="DQ76"/>
  <c r="BM103"/>
  <c r="BN41"/>
  <c r="DN41"/>
  <c r="BJ8"/>
  <c r="BZ8"/>
  <c r="BM41"/>
  <c r="DO26"/>
  <c r="BL83"/>
  <c r="BM83"/>
  <c r="DP107"/>
  <c r="DH100"/>
  <c r="DI107"/>
  <c r="BU41"/>
  <c r="BV41"/>
  <c r="CB41"/>
  <c r="BA138"/>
  <c r="DE138"/>
  <c r="DH140"/>
  <c r="DP127"/>
  <c r="BS68"/>
  <c r="DG72"/>
  <c r="BM114"/>
  <c r="BM129"/>
  <c r="DI140"/>
  <c r="DE136"/>
  <c r="DI68"/>
  <c r="DM22"/>
  <c r="DG123"/>
  <c r="DF144"/>
  <c r="BK10"/>
  <c r="DL10"/>
  <c r="DN68"/>
  <c r="DK84"/>
  <c r="DF141"/>
  <c r="DH73"/>
  <c r="BL137"/>
  <c r="DM137"/>
  <c r="BR5"/>
  <c r="DQ5"/>
  <c r="DK133"/>
  <c r="DP143"/>
  <c r="DE30"/>
  <c r="BM66"/>
  <c r="DH80"/>
  <c r="DF78"/>
  <c r="DG94"/>
  <c r="DF110"/>
  <c r="DH89"/>
  <c r="DM18"/>
  <c r="DG97"/>
  <c r="DG89"/>
  <c r="DE116"/>
  <c r="BS115"/>
  <c r="DI26"/>
  <c r="DE22"/>
  <c r="DN60"/>
  <c r="DM72"/>
  <c r="DI18"/>
  <c r="DI52"/>
  <c r="DJ64"/>
  <c r="BA102"/>
  <c r="DE102"/>
  <c r="DE132"/>
  <c r="BF67"/>
  <c r="DH67"/>
  <c r="BI67"/>
  <c r="BY67"/>
  <c r="BF83"/>
  <c r="DH83"/>
  <c r="DG78"/>
  <c r="DI121"/>
  <c r="BH137"/>
  <c r="DI137"/>
  <c r="C209"/>
  <c r="DJ42"/>
  <c r="BI47"/>
  <c r="BY47"/>
  <c r="BA106"/>
  <c r="DE106"/>
  <c r="BM93"/>
  <c r="BM85"/>
  <c r="DE144"/>
  <c r="BD138"/>
  <c r="DG138"/>
  <c r="BI137"/>
  <c r="BY137"/>
  <c r="BQ9"/>
  <c r="DH32"/>
  <c r="DI21"/>
  <c r="DJ84"/>
  <c r="DI112"/>
  <c r="DK130"/>
  <c r="DG131"/>
  <c r="DE141"/>
  <c r="BB138"/>
  <c r="DF138"/>
  <c r="DJ32"/>
  <c r="DK42"/>
  <c r="DE57"/>
  <c r="DH72"/>
  <c r="BD103"/>
  <c r="DG103"/>
  <c r="DG95"/>
  <c r="DF90"/>
  <c r="DI143"/>
  <c r="DF136"/>
  <c r="DI135"/>
  <c r="BM99"/>
  <c r="DQ123"/>
  <c r="BD67"/>
  <c r="DG67"/>
  <c r="DH114"/>
  <c r="DJ141"/>
  <c r="BB40"/>
  <c r="DF40"/>
  <c r="DG37"/>
  <c r="DI31"/>
  <c r="DF24"/>
  <c r="DH52"/>
  <c r="DF50"/>
  <c r="BB65"/>
  <c r="DF65"/>
  <c r="DF75"/>
  <c r="DH84"/>
  <c r="BB102"/>
  <c r="DF102"/>
  <c r="DJ98"/>
  <c r="DE97"/>
  <c r="DF94"/>
  <c r="DI85"/>
  <c r="DE107"/>
  <c r="DH117"/>
  <c r="DG112"/>
  <c r="DK108"/>
  <c r="DG121"/>
  <c r="DJ126"/>
  <c r="DK123"/>
  <c r="BS142"/>
  <c r="DF140"/>
  <c r="DE135"/>
  <c r="DF132"/>
  <c r="BH67"/>
  <c r="DI67"/>
  <c r="BB105"/>
  <c r="DF105"/>
  <c r="DI124"/>
  <c r="DI37"/>
  <c r="DI32"/>
  <c r="DF66"/>
  <c r="DH78"/>
  <c r="DG100"/>
  <c r="DH107"/>
  <c r="DK117"/>
  <c r="DF123"/>
  <c r="DH131"/>
  <c r="DH143"/>
  <c r="DH135"/>
  <c r="DF133"/>
  <c r="DH29"/>
  <c r="DH62"/>
  <c r="DI84"/>
  <c r="DE100"/>
  <c r="DF97"/>
  <c r="DI134"/>
  <c r="DF72"/>
  <c r="DG135"/>
  <c r="BJ47"/>
  <c r="DK47"/>
  <c r="BB106"/>
  <c r="DF106"/>
  <c r="DI89"/>
  <c r="DI110"/>
  <c r="DJ140"/>
  <c r="BJ137"/>
  <c r="BZ137"/>
  <c r="DG133"/>
  <c r="DJ134"/>
  <c r="BF41"/>
  <c r="DH41"/>
  <c r="BA34"/>
  <c r="DE34"/>
  <c r="DK24"/>
  <c r="BD54"/>
  <c r="DG54"/>
  <c r="DH51"/>
  <c r="DG46"/>
  <c r="DF64"/>
  <c r="DJ60"/>
  <c r="DE59"/>
  <c r="DI72"/>
  <c r="DI73"/>
  <c r="BD106"/>
  <c r="DG106"/>
  <c r="BI105"/>
  <c r="BY105"/>
  <c r="BA104"/>
  <c r="DE104"/>
  <c r="BF103"/>
  <c r="DH103"/>
  <c r="BJ102"/>
  <c r="DK102"/>
  <c r="DI100"/>
  <c r="DE96"/>
  <c r="DH95"/>
  <c r="DF93"/>
  <c r="DG90"/>
  <c r="BD119"/>
  <c r="DG119"/>
  <c r="DE109"/>
  <c r="DF129"/>
  <c r="DI128"/>
  <c r="DH123"/>
  <c r="DJ131"/>
  <c r="DG144"/>
  <c r="DE142"/>
  <c r="DH141"/>
  <c r="DG136"/>
  <c r="DM96"/>
  <c r="BM96"/>
  <c r="DE117"/>
  <c r="BK9"/>
  <c r="DL9"/>
  <c r="DG31"/>
  <c r="DE29"/>
  <c r="DH28"/>
  <c r="DK27"/>
  <c r="DF26"/>
  <c r="DI25"/>
  <c r="DG23"/>
  <c r="DH20"/>
  <c r="DG57"/>
  <c r="BF54"/>
  <c r="DH54"/>
  <c r="DI51"/>
  <c r="DG49"/>
  <c r="DH46"/>
  <c r="DI43"/>
  <c r="AZ15"/>
  <c r="CC15"/>
  <c r="DE70"/>
  <c r="DH69"/>
  <c r="DK68"/>
  <c r="DE62"/>
  <c r="DK78"/>
  <c r="DG74"/>
  <c r="DJ73"/>
  <c r="BF106"/>
  <c r="DH106"/>
  <c r="BJ105"/>
  <c r="DK105"/>
  <c r="BH103"/>
  <c r="DI103"/>
  <c r="BD101"/>
  <c r="DG101"/>
  <c r="DH98"/>
  <c r="DI95"/>
  <c r="DH90"/>
  <c r="DI87"/>
  <c r="BF119"/>
  <c r="DH119"/>
  <c r="DF117"/>
  <c r="DH111"/>
  <c r="DK110"/>
  <c r="DF109"/>
  <c r="DI108"/>
  <c r="DE121"/>
  <c r="DG129"/>
  <c r="DH126"/>
  <c r="DG130"/>
  <c r="DF142"/>
  <c r="DG139"/>
  <c r="BI138"/>
  <c r="DJ138"/>
  <c r="BM133"/>
  <c r="BI41"/>
  <c r="DJ41"/>
  <c r="BA40"/>
  <c r="DE40"/>
  <c r="BF39"/>
  <c r="DH39"/>
  <c r="BD34"/>
  <c r="DG34"/>
  <c r="DH31"/>
  <c r="DF29"/>
  <c r="DI28"/>
  <c r="BS23"/>
  <c r="DH23"/>
  <c r="DF21"/>
  <c r="BM19"/>
  <c r="DH57"/>
  <c r="DH49"/>
  <c r="DI46"/>
  <c r="BM45"/>
  <c r="DJ43"/>
  <c r="BA15"/>
  <c r="DH64"/>
  <c r="DF62"/>
  <c r="BA83"/>
  <c r="DE83"/>
  <c r="DK81"/>
  <c r="DF80"/>
  <c r="DH74"/>
  <c r="DG84"/>
  <c r="BI103"/>
  <c r="DJ103"/>
  <c r="BF101"/>
  <c r="DH101"/>
  <c r="DF99"/>
  <c r="DI98"/>
  <c r="DG96"/>
  <c r="DE94"/>
  <c r="DH93"/>
  <c r="DF91"/>
  <c r="DG88"/>
  <c r="DJ87"/>
  <c r="DH85"/>
  <c r="BH119"/>
  <c r="DI119"/>
  <c r="BM118"/>
  <c r="DG117"/>
  <c r="DJ116"/>
  <c r="DF112"/>
  <c r="DI111"/>
  <c r="DF121"/>
  <c r="DH129"/>
  <c r="DF127"/>
  <c r="DI126"/>
  <c r="DG124"/>
  <c r="DJ123"/>
  <c r="DH130"/>
  <c r="DG142"/>
  <c r="DH139"/>
  <c r="BJ138"/>
  <c r="BZ138"/>
  <c r="DG134"/>
  <c r="DJ133"/>
  <c r="BS86"/>
  <c r="DQ73"/>
  <c r="DF139"/>
  <c r="DI16"/>
  <c r="DH26"/>
  <c r="DH18"/>
  <c r="DK51"/>
  <c r="DK87"/>
  <c r="DI114"/>
  <c r="DJ144"/>
  <c r="BI39"/>
  <c r="BY39"/>
  <c r="DH21"/>
  <c r="BJ54"/>
  <c r="DG50"/>
  <c r="DH70"/>
  <c r="DI59"/>
  <c r="BF120"/>
  <c r="DH120"/>
  <c r="DE128"/>
  <c r="DF131"/>
  <c r="DF143"/>
  <c r="BL138"/>
  <c r="DM138"/>
  <c r="DG132"/>
  <c r="BA41"/>
  <c r="DE41"/>
  <c r="BH55"/>
  <c r="DI55"/>
  <c r="DJ44"/>
  <c r="BF65"/>
  <c r="DH65"/>
  <c r="DI80"/>
  <c r="DI99"/>
  <c r="DF92"/>
  <c r="DE87"/>
  <c r="DH86"/>
  <c r="BH120"/>
  <c r="DI120"/>
  <c r="DH115"/>
  <c r="DF113"/>
  <c r="DE108"/>
  <c r="DH122"/>
  <c r="DG143"/>
  <c r="DJ142"/>
  <c r="DH132"/>
  <c r="CA106"/>
  <c r="BJ65"/>
  <c r="BZ65"/>
  <c r="DH76"/>
  <c r="BI118"/>
  <c r="DJ118"/>
  <c r="DG111"/>
  <c r="DE124"/>
  <c r="DH133"/>
  <c r="BF34"/>
  <c r="DH34"/>
  <c r="DJ28"/>
  <c r="DG21"/>
  <c r="DK17"/>
  <c r="DK43"/>
  <c r="DG62"/>
  <c r="BB83"/>
  <c r="DF83"/>
  <c r="BA105"/>
  <c r="DE105"/>
  <c r="DE89"/>
  <c r="DI139"/>
  <c r="DH37"/>
  <c r="DE56"/>
  <c r="DK69"/>
  <c r="DI77"/>
  <c r="BD102"/>
  <c r="DG102"/>
  <c r="DG86"/>
  <c r="DH112"/>
  <c r="DH121"/>
  <c r="DK126"/>
  <c r="BB41"/>
  <c r="DI24"/>
  <c r="BI55"/>
  <c r="DJ55"/>
  <c r="BH65"/>
  <c r="DI65"/>
  <c r="DH60"/>
  <c r="DJ80"/>
  <c r="DG92"/>
  <c r="DJ91"/>
  <c r="DI86"/>
  <c r="BI120"/>
  <c r="BY120"/>
  <c r="DG113"/>
  <c r="DK109"/>
  <c r="DI122"/>
  <c r="DI132"/>
  <c r="BB101"/>
  <c r="DF101"/>
  <c r="DF130"/>
  <c r="BH138"/>
  <c r="DI138"/>
  <c r="DE134"/>
  <c r="BI54"/>
  <c r="DE45"/>
  <c r="BB15"/>
  <c r="DF15"/>
  <c r="DF86"/>
  <c r="DI129"/>
  <c r="DI130"/>
  <c r="DH134"/>
  <c r="DJ16"/>
  <c r="DJ57"/>
  <c r="DF68"/>
  <c r="BD83"/>
  <c r="DG83"/>
  <c r="DJ82"/>
  <c r="DE73"/>
  <c r="DF89"/>
  <c r="BD41"/>
  <c r="DG41"/>
  <c r="DE23"/>
  <c r="BS56"/>
  <c r="BI65"/>
  <c r="DJ65"/>
  <c r="DE64"/>
  <c r="DI60"/>
  <c r="DG76"/>
  <c r="BH105"/>
  <c r="DI105"/>
  <c r="BS100"/>
  <c r="DH92"/>
  <c r="BH118"/>
  <c r="DI118"/>
  <c r="DH113"/>
  <c r="DJ122"/>
  <c r="DE139"/>
  <c r="BF138"/>
  <c r="DH138"/>
  <c r="BM134"/>
  <c r="CQ16" i="29"/>
  <c r="CX12"/>
  <c r="DC13"/>
  <c r="DC12"/>
  <c r="BM38"/>
  <c r="BM39"/>
  <c r="CM16"/>
  <c r="BI39"/>
  <c r="BA43"/>
  <c r="BA42"/>
  <c r="DC8"/>
  <c r="BF39"/>
  <c r="DC4"/>
  <c r="BQ41"/>
  <c r="DC9"/>
  <c r="CO16"/>
  <c r="DC10"/>
  <c r="DC5"/>
  <c r="BS38"/>
  <c r="BS39"/>
  <c r="DO5"/>
  <c r="CX5"/>
  <c r="DO6"/>
  <c r="CX6"/>
  <c r="CX4"/>
  <c r="CX8"/>
  <c r="CA20"/>
  <c r="BP20"/>
  <c r="BP21"/>
  <c r="BP22"/>
  <c r="DO9"/>
  <c r="CX9"/>
  <c r="CS16"/>
  <c r="CN16"/>
  <c r="CP16"/>
  <c r="BP38"/>
  <c r="BP39"/>
  <c r="DC11"/>
  <c r="DS11"/>
  <c r="BV20"/>
  <c r="BV21"/>
  <c r="BV22"/>
  <c r="BV38"/>
  <c r="BV39"/>
  <c r="DS3"/>
  <c r="DC3"/>
  <c r="DC16"/>
  <c r="BQ22"/>
  <c r="CR16"/>
  <c r="CX3"/>
  <c r="CX16"/>
  <c r="DC6"/>
  <c r="BK41"/>
  <c r="DC7"/>
  <c r="CX10"/>
  <c r="DA16"/>
  <c r="CX11"/>
  <c r="CX7"/>
  <c r="BM110" i="28"/>
  <c r="DL110"/>
  <c r="BM132"/>
  <c r="DM132"/>
  <c r="DJ26"/>
  <c r="BM16"/>
  <c r="DL16"/>
  <c r="DP38"/>
  <c r="BS38"/>
  <c r="DL132"/>
  <c r="BM32"/>
  <c r="DL32"/>
  <c r="DQ25"/>
  <c r="DP82"/>
  <c r="DQ98"/>
  <c r="DL97"/>
  <c r="BM97"/>
  <c r="BM125"/>
  <c r="DL125"/>
  <c r="BM135"/>
  <c r="DL135"/>
  <c r="BS52"/>
  <c r="DP52"/>
  <c r="BM48"/>
  <c r="DL48"/>
  <c r="DL72"/>
  <c r="BS22"/>
  <c r="DP22"/>
  <c r="DP70"/>
  <c r="BS70"/>
  <c r="DM141"/>
  <c r="DL28"/>
  <c r="BS43"/>
  <c r="DP43"/>
  <c r="DG16"/>
  <c r="BD39"/>
  <c r="DG39"/>
  <c r="DE21"/>
  <c r="DI17"/>
  <c r="DJ56"/>
  <c r="BA55"/>
  <c r="DE55"/>
  <c r="DH58"/>
  <c r="DG82"/>
  <c r="DI76"/>
  <c r="DF84"/>
  <c r="DF96"/>
  <c r="DG93"/>
  <c r="DJ113"/>
  <c r="DE127"/>
  <c r="DH144"/>
  <c r="DI141"/>
  <c r="BA137"/>
  <c r="DF37"/>
  <c r="DG26"/>
  <c r="DE24"/>
  <c r="DI20"/>
  <c r="DG52"/>
  <c r="DE50"/>
  <c r="DI58"/>
  <c r="BA65"/>
  <c r="DE65"/>
  <c r="DK63"/>
  <c r="DI79"/>
  <c r="DI90"/>
  <c r="BB120"/>
  <c r="DF120"/>
  <c r="BB137"/>
  <c r="BS105"/>
  <c r="BJ41"/>
  <c r="DK41"/>
  <c r="DE19"/>
  <c r="BD55"/>
  <c r="DG55"/>
  <c r="BD47"/>
  <c r="DG47"/>
  <c r="DJ58"/>
  <c r="DI82"/>
  <c r="BF104"/>
  <c r="DH104"/>
  <c r="BJ103"/>
  <c r="DK103"/>
  <c r="BA118"/>
  <c r="DG127"/>
  <c r="BD137"/>
  <c r="DG137"/>
  <c r="DJ23"/>
  <c r="DK20"/>
  <c r="BI101"/>
  <c r="DJ101"/>
  <c r="DH99"/>
  <c r="DF107"/>
  <c r="DL76"/>
  <c r="BF40"/>
  <c r="DH40"/>
  <c r="BJ39"/>
  <c r="BB38"/>
  <c r="DF38"/>
  <c r="BI34"/>
  <c r="DE33"/>
  <c r="DF30"/>
  <c r="DI29"/>
  <c r="DG27"/>
  <c r="BS141"/>
  <c r="DP115"/>
  <c r="CA103"/>
  <c r="CA55"/>
  <c r="BM33"/>
  <c r="BS54"/>
  <c r="DP54"/>
  <c r="BS46"/>
  <c r="DP46"/>
  <c r="DL83"/>
  <c r="DP137"/>
  <c r="BS31"/>
  <c r="BS64"/>
  <c r="DP64"/>
  <c r="DP129"/>
  <c r="DP130"/>
  <c r="BM143"/>
  <c r="DL143"/>
  <c r="DQ137"/>
  <c r="BS120"/>
  <c r="DP120"/>
  <c r="DP26"/>
  <c r="BS59"/>
  <c r="DP59"/>
  <c r="BM47"/>
  <c r="DL47"/>
  <c r="BS35"/>
  <c r="DP35"/>
  <c r="BS27"/>
  <c r="DP27"/>
  <c r="BP138"/>
  <c r="DO138"/>
  <c r="DQ132"/>
  <c r="DP87"/>
  <c r="DH36"/>
  <c r="BB34"/>
  <c r="DI33"/>
  <c r="BB67"/>
  <c r="DF67"/>
  <c r="DI66"/>
  <c r="DH61"/>
  <c r="DH79"/>
  <c r="BB104"/>
  <c r="DF104"/>
  <c r="DF88"/>
  <c r="BJ118"/>
  <c r="DK118"/>
  <c r="DG114"/>
  <c r="DI123"/>
  <c r="DI133"/>
  <c r="BB55"/>
  <c r="DF55"/>
  <c r="DI69"/>
  <c r="DI61"/>
  <c r="BD104"/>
  <c r="DG104"/>
  <c r="DG109"/>
  <c r="BH39"/>
  <c r="DI39"/>
  <c r="DJ36"/>
  <c r="DF32"/>
  <c r="DI23"/>
  <c r="DG42"/>
  <c r="DE53"/>
  <c r="DI49"/>
  <c r="DG80"/>
  <c r="DJ79"/>
  <c r="DH77"/>
  <c r="BD120"/>
  <c r="DG120"/>
  <c r="DH109"/>
  <c r="BS137"/>
  <c r="DL19"/>
  <c r="BD40"/>
  <c r="DG40"/>
  <c r="DK28"/>
  <c r="DF27"/>
  <c r="DF19"/>
  <c r="DE48"/>
  <c r="BF47"/>
  <c r="DH47"/>
  <c r="DI44"/>
  <c r="BD65"/>
  <c r="DG65"/>
  <c r="DG75"/>
  <c r="BM92"/>
  <c r="DH91"/>
  <c r="DG115"/>
  <c r="DI109"/>
  <c r="BH40"/>
  <c r="DI40"/>
  <c r="BD38"/>
  <c r="DG38"/>
  <c r="DE36"/>
  <c r="DH35"/>
  <c r="BJ34"/>
  <c r="BZ34"/>
  <c r="DG30"/>
  <c r="DE28"/>
  <c r="DH27"/>
  <c r="DL109"/>
  <c r="BM109"/>
  <c r="DQ135"/>
  <c r="DF35"/>
  <c r="BH34"/>
  <c r="DI34"/>
  <c r="BF55"/>
  <c r="DH55"/>
  <c r="BJ106"/>
  <c r="DE92"/>
  <c r="DI117"/>
  <c r="DP121"/>
  <c r="DE16"/>
  <c r="BI40"/>
  <c r="BY40"/>
  <c r="BA39"/>
  <c r="DE39"/>
  <c r="BF38"/>
  <c r="DH38"/>
  <c r="DI35"/>
  <c r="DE31"/>
  <c r="DH30"/>
  <c r="DK29"/>
  <c r="DI27"/>
  <c r="BS118"/>
  <c r="DL40"/>
  <c r="BM40"/>
  <c r="DP74"/>
  <c r="DL52"/>
  <c r="DN37"/>
  <c r="DP23"/>
  <c r="BS144"/>
  <c r="DM140"/>
  <c r="BS18"/>
  <c r="DP18"/>
  <c r="BM88"/>
  <c r="DL88"/>
  <c r="BS62"/>
  <c r="DP62"/>
  <c r="BS91"/>
  <c r="DP91"/>
  <c r="DP41"/>
  <c r="BS41"/>
  <c r="DP95"/>
  <c r="DP123"/>
  <c r="DP141"/>
  <c r="DP33"/>
  <c r="BH41"/>
  <c r="DI41"/>
  <c r="BI38"/>
  <c r="DF52"/>
  <c r="BA47"/>
  <c r="DE47"/>
  <c r="DJ71"/>
  <c r="DF59"/>
  <c r="DF77"/>
  <c r="DK97"/>
  <c r="DE91"/>
  <c r="DG85"/>
  <c r="BA120"/>
  <c r="DE120"/>
  <c r="DI116"/>
  <c r="DF134"/>
  <c r="BJ38"/>
  <c r="DI36"/>
  <c r="DG18"/>
  <c r="DF42"/>
  <c r="BH54"/>
  <c r="DI54"/>
  <c r="BB47"/>
  <c r="DF47"/>
  <c r="DG44"/>
  <c r="DF70"/>
  <c r="DH82"/>
  <c r="DG77"/>
  <c r="BH106"/>
  <c r="DI106"/>
  <c r="BS90"/>
  <c r="BM104"/>
  <c r="DL24"/>
  <c r="DE35"/>
  <c r="DG29"/>
  <c r="DJ20"/>
  <c r="DI57"/>
  <c r="DH44"/>
  <c r="DI64"/>
  <c r="DI74"/>
  <c r="BI106"/>
  <c r="BY106"/>
  <c r="BH101"/>
  <c r="DI101"/>
  <c r="DG99"/>
  <c r="DH96"/>
  <c r="DI93"/>
  <c r="DH88"/>
  <c r="BI119"/>
  <c r="DF115"/>
  <c r="DE110"/>
  <c r="DP142"/>
  <c r="BN4"/>
  <c r="BA38"/>
  <c r="DG24"/>
  <c r="DH42"/>
  <c r="DF45"/>
  <c r="BD15"/>
  <c r="DG15"/>
  <c r="DF60"/>
  <c r="BH104"/>
  <c r="DI104"/>
  <c r="DI88"/>
  <c r="BJ119"/>
  <c r="BZ119"/>
  <c r="BB118"/>
  <c r="DE113"/>
  <c r="DH127"/>
  <c r="DG122"/>
  <c r="DI142"/>
  <c r="BF137"/>
  <c r="DH137"/>
  <c r="DF16"/>
  <c r="BJ40"/>
  <c r="BB39"/>
  <c r="DF39"/>
  <c r="BH38"/>
  <c r="BM29"/>
  <c r="DQ144"/>
  <c r="BM144"/>
  <c r="DQ138"/>
  <c r="BM117"/>
  <c r="BS87"/>
  <c r="BM69"/>
  <c r="DL69"/>
  <c r="BM61"/>
  <c r="DL61"/>
  <c r="BS83"/>
  <c r="DP83"/>
  <c r="DP75"/>
  <c r="DE25"/>
  <c r="DH24"/>
  <c r="DF22"/>
  <c r="DI42"/>
  <c r="DK57"/>
  <c r="DF56"/>
  <c r="BM54"/>
  <c r="DG53"/>
  <c r="DH50"/>
  <c r="DF48"/>
  <c r="BH47"/>
  <c r="DI47"/>
  <c r="DG45"/>
  <c r="BF15"/>
  <c r="DH15"/>
  <c r="BM58"/>
  <c r="DF71"/>
  <c r="DI70"/>
  <c r="DG68"/>
  <c r="DF63"/>
  <c r="DI62"/>
  <c r="DG60"/>
  <c r="DF81"/>
  <c r="DJ77"/>
  <c r="DE76"/>
  <c r="DF73"/>
  <c r="BD105"/>
  <c r="DG105"/>
  <c r="BI104"/>
  <c r="BY104"/>
  <c r="BA103"/>
  <c r="DE103"/>
  <c r="BS102"/>
  <c r="BF102"/>
  <c r="DH102"/>
  <c r="BJ101"/>
  <c r="DE95"/>
  <c r="BS94"/>
  <c r="DH94"/>
  <c r="DG107"/>
  <c r="BD118"/>
  <c r="DG110"/>
  <c r="DF128"/>
  <c r="DL57"/>
  <c r="BM57"/>
  <c r="DG22"/>
  <c r="DE20"/>
  <c r="DH19"/>
  <c r="DF17"/>
  <c r="DG56"/>
  <c r="BA54"/>
  <c r="DH53"/>
  <c r="DF51"/>
  <c r="DI50"/>
  <c r="DG48"/>
  <c r="DH45"/>
  <c r="DF43"/>
  <c r="BH15"/>
  <c r="DI15"/>
  <c r="DG71"/>
  <c r="DE69"/>
  <c r="DH68"/>
  <c r="BJ67"/>
  <c r="DG63"/>
  <c r="BH83"/>
  <c r="DI83"/>
  <c r="DF76"/>
  <c r="DI75"/>
  <c r="DG73"/>
  <c r="BF105"/>
  <c r="DH105"/>
  <c r="BJ104"/>
  <c r="BB103"/>
  <c r="DF103"/>
  <c r="BH102"/>
  <c r="DI102"/>
  <c r="CA101"/>
  <c r="DJ99"/>
  <c r="DF95"/>
  <c r="DI94"/>
  <c r="DE90"/>
  <c r="DF87"/>
  <c r="BA119"/>
  <c r="BF118"/>
  <c r="DF116"/>
  <c r="DI115"/>
  <c r="DF108"/>
  <c r="DJ121"/>
  <c r="DG128"/>
  <c r="DL129"/>
  <c r="BM106"/>
  <c r="BM77"/>
  <c r="BS15"/>
  <c r="BM84"/>
  <c r="DG25"/>
  <c r="DF20"/>
  <c r="DI19"/>
  <c r="DH56"/>
  <c r="BJ55"/>
  <c r="BB54"/>
  <c r="DF54"/>
  <c r="DI53"/>
  <c r="DG51"/>
  <c r="DH48"/>
  <c r="DF46"/>
  <c r="DI45"/>
  <c r="DG43"/>
  <c r="BI15"/>
  <c r="DF58"/>
  <c r="DH71"/>
  <c r="DK70"/>
  <c r="DF69"/>
  <c r="DG66"/>
  <c r="DH63"/>
  <c r="DK62"/>
  <c r="DF61"/>
  <c r="BI83"/>
  <c r="DH81"/>
  <c r="DF79"/>
  <c r="DI78"/>
  <c r="BI102"/>
  <c r="BA101"/>
  <c r="DE101"/>
  <c r="DF98"/>
  <c r="DG87"/>
  <c r="DE85"/>
  <c r="BJ120"/>
  <c r="BB119"/>
  <c r="DG116"/>
  <c r="DG108"/>
  <c r="DH128"/>
  <c r="DF126"/>
  <c r="DE130"/>
  <c r="DP94"/>
  <c r="DP73"/>
  <c r="BS63"/>
  <c r="DQ63"/>
  <c r="BM80"/>
  <c r="DL80"/>
  <c r="DP76"/>
  <c r="DN114"/>
  <c r="BM37"/>
  <c r="DG36"/>
  <c r="DH33"/>
  <c r="DF31"/>
  <c r="DG28"/>
  <c r="DH25"/>
  <c r="DF23"/>
  <c r="DI22"/>
  <c r="BM21"/>
  <c r="DG20"/>
  <c r="DH17"/>
  <c r="DI56"/>
  <c r="BM55"/>
  <c r="DF49"/>
  <c r="DI48"/>
  <c r="DE44"/>
  <c r="DH43"/>
  <c r="BJ15"/>
  <c r="DG58"/>
  <c r="DI71"/>
  <c r="DG69"/>
  <c r="BA67"/>
  <c r="DH66"/>
  <c r="DI63"/>
  <c r="DG61"/>
  <c r="BJ83"/>
  <c r="DF82"/>
  <c r="DI81"/>
  <c r="DG79"/>
  <c r="DF74"/>
  <c r="DE84"/>
  <c r="DI92"/>
  <c r="DE88"/>
  <c r="DH87"/>
  <c r="DF85"/>
  <c r="DH116"/>
  <c r="DF114"/>
  <c r="DH108"/>
  <c r="DG126"/>
  <c r="DP102"/>
  <c r="DP68"/>
  <c r="DO144"/>
  <c r="DO133"/>
  <c r="DO128"/>
  <c r="DO90"/>
  <c r="DO120"/>
  <c r="DO111"/>
  <c r="DO130"/>
  <c r="DO127"/>
  <c r="DO113"/>
  <c r="DM112"/>
  <c r="DM105"/>
  <c r="BM90"/>
  <c r="DL90"/>
  <c r="BS55"/>
  <c r="BS37"/>
  <c r="DP37"/>
  <c r="DO129"/>
  <c r="BS113"/>
  <c r="BV106"/>
  <c r="BM82"/>
  <c r="DL82"/>
  <c r="BM81"/>
  <c r="DL81"/>
  <c r="DQ79"/>
  <c r="DL73"/>
  <c r="DN58"/>
  <c r="BS57"/>
  <c r="CB54"/>
  <c r="CB15"/>
  <c r="BM15"/>
  <c r="DL15"/>
  <c r="CA15"/>
  <c r="BS128"/>
  <c r="DO126"/>
  <c r="DL123"/>
  <c r="DO115"/>
  <c r="BM111"/>
  <c r="DL111"/>
  <c r="DO110"/>
  <c r="DN103"/>
  <c r="BM100"/>
  <c r="BM86"/>
  <c r="DL86"/>
  <c r="DO56"/>
  <c r="DP32"/>
  <c r="DN29"/>
  <c r="BS20"/>
  <c r="BM136"/>
  <c r="BM121"/>
  <c r="BP119"/>
  <c r="BM112"/>
  <c r="DL141"/>
  <c r="BM141"/>
  <c r="DO135"/>
  <c r="DL134"/>
  <c r="DP132"/>
  <c r="BS132"/>
  <c r="CB119"/>
  <c r="DP116"/>
  <c r="BS116"/>
  <c r="BM130"/>
  <c r="DL130"/>
  <c r="DM102"/>
  <c r="BM101"/>
  <c r="DL101"/>
  <c r="DO121"/>
  <c r="DM100"/>
  <c r="DO88"/>
  <c r="DQ71"/>
  <c r="DM68"/>
  <c r="DO62"/>
  <c r="DO19"/>
  <c r="DL107"/>
  <c r="DQ89"/>
  <c r="DQ58"/>
  <c r="DP47"/>
  <c r="BS47"/>
  <c r="CB47"/>
  <c r="DO23"/>
  <c r="BS136"/>
  <c r="DO123"/>
  <c r="BM119"/>
  <c r="DL119"/>
  <c r="DO118"/>
  <c r="DN109"/>
  <c r="DO106"/>
  <c r="BS103"/>
  <c r="DP103"/>
  <c r="DO100"/>
  <c r="DO97"/>
  <c r="BS96"/>
  <c r="DO91"/>
  <c r="DO86"/>
  <c r="DQ85"/>
  <c r="DO80"/>
  <c r="BM78"/>
  <c r="DL78"/>
  <c r="BM59"/>
  <c r="DL59"/>
  <c r="DN55"/>
  <c r="DQ50"/>
  <c r="DQ47"/>
  <c r="DN129"/>
  <c r="DN134"/>
  <c r="DN138"/>
  <c r="BS134"/>
  <c r="BS131"/>
  <c r="DM130"/>
  <c r="DQ129"/>
  <c r="CA118"/>
  <c r="DP117"/>
  <c r="BS110"/>
  <c r="BM79"/>
  <c r="DP57"/>
  <c r="DL127"/>
  <c r="DL108"/>
  <c r="BS122"/>
  <c r="DM92"/>
  <c r="DM31"/>
  <c r="BM124"/>
  <c r="BS84"/>
  <c r="DN72"/>
  <c r="BM71"/>
  <c r="DL71"/>
  <c r="BM63"/>
  <c r="DL63"/>
  <c r="DO61"/>
  <c r="DP53"/>
  <c r="BS53"/>
  <c r="BS119"/>
  <c r="DN133"/>
  <c r="DN130"/>
  <c r="DP122"/>
  <c r="DM115"/>
  <c r="BM113"/>
  <c r="DO108"/>
  <c r="CB105"/>
  <c r="DP96"/>
  <c r="BS50"/>
  <c r="DP20"/>
  <c r="DO137"/>
  <c r="BS114"/>
  <c r="BS117"/>
  <c r="BS121"/>
  <c r="DM116"/>
  <c r="BS104"/>
  <c r="BS101"/>
  <c r="CB101"/>
  <c r="DO96"/>
  <c r="DN75"/>
  <c r="DO73"/>
  <c r="DO4"/>
  <c r="DL138"/>
  <c r="BM115"/>
  <c r="DL115"/>
  <c r="DO114"/>
  <c r="DO107"/>
  <c r="CA105"/>
  <c r="DL105"/>
  <c r="BM105"/>
  <c r="BV104"/>
  <c r="CA102"/>
  <c r="DL102"/>
  <c r="BM102"/>
  <c r="DL95"/>
  <c r="BM89"/>
  <c r="DL89"/>
  <c r="DM71"/>
  <c r="BM70"/>
  <c r="DL70"/>
  <c r="DO52"/>
  <c r="DO31"/>
  <c r="DP114"/>
  <c r="CB102"/>
  <c r="BS129"/>
  <c r="DQ111"/>
  <c r="CB103"/>
  <c r="DP136"/>
  <c r="BM131"/>
  <c r="DL124"/>
  <c r="DL118"/>
  <c r="DN93"/>
  <c r="DN85"/>
  <c r="BS74"/>
  <c r="DN88"/>
  <c r="BS85"/>
  <c r="DO84"/>
  <c r="DN77"/>
  <c r="BV65"/>
  <c r="CB65"/>
  <c r="BS45"/>
  <c r="DP45"/>
  <c r="BS40"/>
  <c r="DP40"/>
  <c r="DM38"/>
  <c r="DL103"/>
  <c r="BS99"/>
  <c r="BM98"/>
  <c r="DL98"/>
  <c r="BM94"/>
  <c r="DL94"/>
  <c r="BS88"/>
  <c r="BM87"/>
  <c r="DL87"/>
  <c r="DP81"/>
  <c r="BS81"/>
  <c r="BS80"/>
  <c r="DP80"/>
  <c r="DN67"/>
  <c r="DO64"/>
  <c r="DO48"/>
  <c r="DO44"/>
  <c r="DO18"/>
  <c r="DM98"/>
  <c r="DN96"/>
  <c r="DO92"/>
  <c r="DM87"/>
  <c r="DQ78"/>
  <c r="BP67"/>
  <c r="CA67"/>
  <c r="BM62"/>
  <c r="DL62"/>
  <c r="DO46"/>
  <c r="DL22"/>
  <c r="BS97"/>
  <c r="CB38"/>
  <c r="BS92"/>
  <c r="DO89"/>
  <c r="BS79"/>
  <c r="DP79"/>
  <c r="DP71"/>
  <c r="BS71"/>
  <c r="BS65"/>
  <c r="CA54"/>
  <c r="DL54"/>
  <c r="DM52"/>
  <c r="BM52"/>
  <c r="DM50"/>
  <c r="CA40"/>
  <c r="DN40"/>
  <c r="BM30"/>
  <c r="DL30"/>
  <c r="DQ21"/>
  <c r="DN17"/>
  <c r="DL114"/>
  <c r="DL104"/>
  <c r="DP100"/>
  <c r="DO95"/>
  <c r="DP88"/>
  <c r="DN80"/>
  <c r="BS78"/>
  <c r="BS69"/>
  <c r="BM68"/>
  <c r="DL68"/>
  <c r="DN61"/>
  <c r="BS58"/>
  <c r="DO57"/>
  <c r="DP56"/>
  <c r="DO55"/>
  <c r="BM51"/>
  <c r="DQ49"/>
  <c r="BS49"/>
  <c r="DQ45"/>
  <c r="BS44"/>
  <c r="DM43"/>
  <c r="CB39"/>
  <c r="BS39"/>
  <c r="DP39"/>
  <c r="BM74"/>
  <c r="DL74"/>
  <c r="BS61"/>
  <c r="BM56"/>
  <c r="BM49"/>
  <c r="BS48"/>
  <c r="DP48"/>
  <c r="BM39"/>
  <c r="DL39"/>
  <c r="DN38"/>
  <c r="DO36"/>
  <c r="DO24"/>
  <c r="DL18"/>
  <c r="BM67"/>
  <c r="DL67"/>
  <c r="DO66"/>
  <c r="DM64"/>
  <c r="DM60"/>
  <c r="DM46"/>
  <c r="DQ42"/>
  <c r="DL41"/>
  <c r="DM39"/>
  <c r="BS36"/>
  <c r="DM35"/>
  <c r="CB34"/>
  <c r="DQ33"/>
  <c r="BS33"/>
  <c r="DL17"/>
  <c r="BM17"/>
  <c r="DL75"/>
  <c r="DL49"/>
  <c r="BS72"/>
  <c r="BS66"/>
  <c r="DO65"/>
  <c r="DN45"/>
  <c r="DO22"/>
  <c r="BS16"/>
  <c r="DL93"/>
  <c r="DL85"/>
  <c r="CB83"/>
  <c r="BM75"/>
  <c r="DP69"/>
  <c r="BM64"/>
  <c r="DM49"/>
  <c r="BM44"/>
  <c r="BS42"/>
  <c r="BM35"/>
  <c r="BS34"/>
  <c r="BM50"/>
  <c r="DL50"/>
  <c r="BM46"/>
  <c r="DL46"/>
  <c r="DO38"/>
  <c r="BM34"/>
  <c r="DL34"/>
  <c r="DO33"/>
  <c r="DN24"/>
  <c r="BS21"/>
  <c r="DO20"/>
  <c r="DM19"/>
  <c r="DM15"/>
  <c r="CA47"/>
  <c r="BM42"/>
  <c r="DL42"/>
  <c r="DN32"/>
  <c r="BS29"/>
  <c r="DO28"/>
  <c r="DM27"/>
  <c r="BS24"/>
  <c r="BM23"/>
  <c r="DL23"/>
  <c r="DQ53"/>
  <c r="DP21"/>
  <c r="BS51"/>
  <c r="BS28"/>
  <c r="DM23"/>
  <c r="DN16"/>
  <c r="DQ56"/>
  <c r="BM36"/>
  <c r="CA34"/>
  <c r="BM27"/>
  <c r="BS26"/>
  <c r="DQ18"/>
  <c r="DO49"/>
  <c r="CA38"/>
  <c r="BM38"/>
  <c r="DL38"/>
  <c r="DO37"/>
  <c r="BM26"/>
  <c r="DL26"/>
  <c r="DO25"/>
  <c r="DL66"/>
  <c r="DL58"/>
  <c r="BV40"/>
  <c r="CB40"/>
  <c r="DP31"/>
  <c r="DP24"/>
  <c r="BS17"/>
  <c r="DO15"/>
  <c r="DL45"/>
  <c r="DL37"/>
  <c r="DL29"/>
  <c r="DL21"/>
  <c r="BT4"/>
  <c r="BO3"/>
  <c r="BT8"/>
  <c r="DR8"/>
  <c r="BQ11"/>
  <c r="DP11"/>
  <c r="BO12"/>
  <c r="BP12"/>
  <c r="DO12"/>
  <c r="BQ7"/>
  <c r="BU10"/>
  <c r="BV10"/>
  <c r="DS10"/>
  <c r="BU3"/>
  <c r="BU13"/>
  <c r="BV13"/>
  <c r="DS13"/>
  <c r="BH14"/>
  <c r="DI14"/>
  <c r="BD4"/>
  <c r="DG4"/>
  <c r="BN10"/>
  <c r="DN10"/>
  <c r="BT6"/>
  <c r="BT14"/>
  <c r="DR14"/>
  <c r="BN11"/>
  <c r="DN11"/>
  <c r="BJ4"/>
  <c r="DK4"/>
  <c r="BN6"/>
  <c r="DN6"/>
  <c r="BO13"/>
  <c r="BP13"/>
  <c r="DO13"/>
  <c r="BU4"/>
  <c r="BV4"/>
  <c r="BT7"/>
  <c r="BO6"/>
  <c r="BL14"/>
  <c r="DM14"/>
  <c r="BF3"/>
  <c r="BK8"/>
  <c r="DL8"/>
  <c r="BF12"/>
  <c r="DH12"/>
  <c r="BO11"/>
  <c r="BP11"/>
  <c r="DO11"/>
  <c r="BF4"/>
  <c r="DH4"/>
  <c r="BB10"/>
  <c r="DF10"/>
  <c r="BD7"/>
  <c r="DG7"/>
  <c r="BI14"/>
  <c r="BY14"/>
  <c r="BA13"/>
  <c r="DE13"/>
  <c r="BJ11"/>
  <c r="BZ11"/>
  <c r="BH9"/>
  <c r="DI9"/>
  <c r="BA5"/>
  <c r="DE5"/>
  <c r="BL3"/>
  <c r="BI6"/>
  <c r="BY6"/>
  <c r="BL6"/>
  <c r="BA10"/>
  <c r="DE10"/>
  <c r="BR12"/>
  <c r="DQ12"/>
  <c r="BK7"/>
  <c r="DL7"/>
  <c r="BR3"/>
  <c r="BB11"/>
  <c r="DF11"/>
  <c r="BD8"/>
  <c r="DG8"/>
  <c r="BA7"/>
  <c r="DE7"/>
  <c r="BT10"/>
  <c r="DR10"/>
  <c r="BH6"/>
  <c r="BN9"/>
  <c r="DN9"/>
  <c r="BL8"/>
  <c r="DM8"/>
  <c r="BQ14"/>
  <c r="DP14"/>
  <c r="BB7"/>
  <c r="DF7"/>
  <c r="BO10"/>
  <c r="BH8"/>
  <c r="DI8"/>
  <c r="BB4"/>
  <c r="DF4"/>
  <c r="BK12"/>
  <c r="BN13"/>
  <c r="DN13"/>
  <c r="BJ12"/>
  <c r="DK12"/>
  <c r="BD9"/>
  <c r="DG9"/>
  <c r="BD11"/>
  <c r="DG11"/>
  <c r="BK4"/>
  <c r="BK11"/>
  <c r="AZ11"/>
  <c r="BA14"/>
  <c r="DE14"/>
  <c r="BF13"/>
  <c r="DH13"/>
  <c r="BA6"/>
  <c r="DE6"/>
  <c r="BF5"/>
  <c r="DH5"/>
  <c r="BH11"/>
  <c r="DI11"/>
  <c r="BN14"/>
  <c r="DN14"/>
  <c r="BH13"/>
  <c r="DI13"/>
  <c r="BF8"/>
  <c r="BB6"/>
  <c r="DF6"/>
  <c r="BL4"/>
  <c r="DM4"/>
  <c r="BH3"/>
  <c r="BA3"/>
  <c r="BD14"/>
  <c r="DG14"/>
  <c r="BA12"/>
  <c r="DE12"/>
  <c r="BI5"/>
  <c r="DJ5"/>
  <c r="BI7"/>
  <c r="BY7"/>
  <c r="BI8"/>
  <c r="BY8"/>
  <c r="BJ14"/>
  <c r="DK14"/>
  <c r="BU12"/>
  <c r="BJ7"/>
  <c r="BZ7"/>
  <c r="BD12"/>
  <c r="DG12"/>
  <c r="BI11"/>
  <c r="DJ11"/>
  <c r="BF9"/>
  <c r="DH9"/>
  <c r="AZ8"/>
  <c r="AZ6"/>
  <c r="BH4"/>
  <c r="DI4"/>
  <c r="BD13"/>
  <c r="DG13"/>
  <c r="BJ9"/>
  <c r="DK9"/>
  <c r="BI4"/>
  <c r="DJ4"/>
  <c r="BH10"/>
  <c r="DI10"/>
  <c r="BB13"/>
  <c r="BD10"/>
  <c r="DG10"/>
  <c r="DL5"/>
  <c r="BF14"/>
  <c r="DH14"/>
  <c r="BJ5"/>
  <c r="BZ5"/>
  <c r="BI10"/>
  <c r="BY10"/>
  <c r="BT13"/>
  <c r="DR13"/>
  <c r="BB9"/>
  <c r="DF9"/>
  <c r="BD6"/>
  <c r="DG6"/>
  <c r="D195"/>
  <c r="BJ10"/>
  <c r="BZ10"/>
  <c r="BM13"/>
  <c r="BI9"/>
  <c r="DJ9"/>
  <c r="BB5"/>
  <c r="DF5"/>
  <c r="BR4"/>
  <c r="BI3"/>
  <c r="BI12"/>
  <c r="DJ12"/>
  <c r="BA11"/>
  <c r="DE11"/>
  <c r="BF10"/>
  <c r="DH10"/>
  <c r="BB8"/>
  <c r="DF8"/>
  <c r="BH7"/>
  <c r="DI7"/>
  <c r="BD5"/>
  <c r="DG5"/>
  <c r="BJ3"/>
  <c r="AZ9"/>
  <c r="BF7"/>
  <c r="DH7"/>
  <c r="E195"/>
  <c r="BB12"/>
  <c r="BF6"/>
  <c r="DH6"/>
  <c r="AZ12"/>
  <c r="D197"/>
  <c r="BI13"/>
  <c r="BD3"/>
  <c r="AZ13"/>
  <c r="BH12"/>
  <c r="DI12"/>
  <c r="BB14"/>
  <c r="DF14"/>
  <c r="BA9"/>
  <c r="BH5"/>
  <c r="DI5"/>
  <c r="BF11"/>
  <c r="DH11"/>
  <c r="BA4"/>
  <c r="BB3"/>
  <c r="BJ13"/>
  <c r="DK13"/>
  <c r="BA8"/>
  <c r="DE8"/>
  <c r="AZ5"/>
  <c r="AZ14"/>
  <c r="CC14"/>
  <c r="AZ10"/>
  <c r="AZ7"/>
  <c r="E196"/>
  <c r="BJ6"/>
  <c r="E197"/>
  <c r="AZ4"/>
  <c r="D196"/>
  <c r="DR3"/>
  <c r="DN3"/>
  <c r="AZ3"/>
  <c r="F196"/>
  <c r="DL3"/>
  <c r="DO8"/>
  <c r="DS5"/>
  <c r="BP9"/>
  <c r="BV11"/>
  <c r="DP6"/>
  <c r="DM9"/>
  <c r="DL14"/>
  <c r="DN7"/>
  <c r="BS6"/>
  <c r="DM7"/>
  <c r="BS9" i="27"/>
  <c r="DL15"/>
  <c r="BG17"/>
  <c r="G25"/>
  <c r="BM3"/>
  <c r="BE10"/>
  <c r="BM16"/>
  <c r="DB5"/>
  <c r="BS13"/>
  <c r="BE3"/>
  <c r="CW4"/>
  <c r="BM8"/>
  <c r="BE12"/>
  <c r="BE14"/>
  <c r="DK16"/>
  <c r="CQ4"/>
  <c r="BE9"/>
  <c r="DK11"/>
  <c r="BR42"/>
  <c r="DJ5"/>
  <c r="BE13"/>
  <c r="CV7"/>
  <c r="CR14"/>
  <c r="CN5"/>
  <c r="BG6"/>
  <c r="CQ8"/>
  <c r="DS10"/>
  <c r="CB10"/>
  <c r="BQ42"/>
  <c r="DE3"/>
  <c r="CN4"/>
  <c r="CW8"/>
  <c r="DI8"/>
  <c r="CA9"/>
  <c r="DL9"/>
  <c r="CW10"/>
  <c r="DJ11"/>
  <c r="CW12"/>
  <c r="CV13"/>
  <c r="CW17"/>
  <c r="BH42"/>
  <c r="CN3"/>
  <c r="CS4"/>
  <c r="BE7"/>
  <c r="DJ9"/>
  <c r="DE11"/>
  <c r="CN13"/>
  <c r="DL16"/>
  <c r="G26"/>
  <c r="CW13"/>
  <c r="CM5"/>
  <c r="BO42"/>
  <c r="BB26"/>
  <c r="CN8"/>
  <c r="CN10"/>
  <c r="DB10"/>
  <c r="CW15"/>
  <c r="CT10"/>
  <c r="CQ16"/>
  <c r="BG9"/>
  <c r="DJ13"/>
  <c r="CN15"/>
  <c r="CW16"/>
  <c r="DI16"/>
  <c r="DB7"/>
  <c r="CW11"/>
  <c r="CM13"/>
  <c r="DB17"/>
  <c r="BE6"/>
  <c r="CS7"/>
  <c r="BG14"/>
  <c r="BU24"/>
  <c r="CS17"/>
  <c r="CZ7"/>
  <c r="DE14"/>
  <c r="BE15"/>
  <c r="E27"/>
  <c r="CS15"/>
  <c r="CQ17"/>
  <c r="DF5"/>
  <c r="CQ9"/>
  <c r="CM10"/>
  <c r="DJ16"/>
  <c r="DB11"/>
  <c r="BT42"/>
  <c r="BT43"/>
  <c r="CW5"/>
  <c r="CT5"/>
  <c r="DN7"/>
  <c r="CZ8"/>
  <c r="BE11"/>
  <c r="BK24"/>
  <c r="BK25"/>
  <c r="BS3"/>
  <c r="DK3"/>
  <c r="CV5"/>
  <c r="DN5"/>
  <c r="DK6"/>
  <c r="CW7"/>
  <c r="DK8"/>
  <c r="BM9"/>
  <c r="DB9"/>
  <c r="CQ10"/>
  <c r="DE10"/>
  <c r="BS11"/>
  <c r="DL11"/>
  <c r="CP13"/>
  <c r="DH13"/>
  <c r="DB15"/>
  <c r="CN16"/>
  <c r="DA3"/>
  <c r="BT24"/>
  <c r="BT25"/>
  <c r="BT26"/>
  <c r="DR5"/>
  <c r="DA5"/>
  <c r="DA10"/>
  <c r="BE5"/>
  <c r="CO12"/>
  <c r="CY4"/>
  <c r="CV6"/>
  <c r="CO8"/>
  <c r="CV8"/>
  <c r="CV10"/>
  <c r="CV12"/>
  <c r="CU13"/>
  <c r="CV17"/>
  <c r="CO3"/>
  <c r="CU12"/>
  <c r="CO7"/>
  <c r="CO9"/>
  <c r="CO5"/>
  <c r="BD42"/>
  <c r="DG5"/>
  <c r="CO6"/>
  <c r="CO14"/>
  <c r="DS16"/>
  <c r="BF42"/>
  <c r="CP16"/>
  <c r="DH3"/>
  <c r="CP3"/>
  <c r="CP8"/>
  <c r="CP17"/>
  <c r="CP9"/>
  <c r="BF26"/>
  <c r="CP10"/>
  <c r="CP15"/>
  <c r="CP7"/>
  <c r="CP12"/>
  <c r="CP4"/>
  <c r="CR4"/>
  <c r="DJ4"/>
  <c r="CR7"/>
  <c r="CR8"/>
  <c r="CR10"/>
  <c r="CR15"/>
  <c r="CU5"/>
  <c r="CU9"/>
  <c r="CU8"/>
  <c r="DM5"/>
  <c r="CU3"/>
  <c r="CU20"/>
  <c r="CU16"/>
  <c r="CU11"/>
  <c r="DO6"/>
  <c r="DN3"/>
  <c r="BN24"/>
  <c r="BN25"/>
  <c r="BN26"/>
  <c r="BN42"/>
  <c r="DS8"/>
  <c r="DO14"/>
  <c r="CO13"/>
  <c r="BL24"/>
  <c r="BL25"/>
  <c r="BL26"/>
  <c r="CO15"/>
  <c r="CV4"/>
  <c r="DS3"/>
  <c r="BS4"/>
  <c r="BK26"/>
  <c r="BE4"/>
  <c r="DE4"/>
  <c r="CM4"/>
  <c r="CM9"/>
  <c r="BG4"/>
  <c r="CM11"/>
  <c r="CM3"/>
  <c r="CM16"/>
  <c r="CM8"/>
  <c r="CP6"/>
  <c r="CV15"/>
  <c r="CO11"/>
  <c r="CP14"/>
  <c r="CV3"/>
  <c r="CV20"/>
  <c r="CU15"/>
  <c r="CP5"/>
  <c r="CY5"/>
  <c r="CV9"/>
  <c r="CR12"/>
  <c r="CV14"/>
  <c r="CO16"/>
  <c r="CV16"/>
  <c r="CW6"/>
  <c r="DQ7"/>
  <c r="CZ15"/>
  <c r="DO17"/>
  <c r="CS5"/>
  <c r="DP7"/>
  <c r="CT8"/>
  <c r="DB8"/>
  <c r="BX9"/>
  <c r="CA10"/>
  <c r="CZ10"/>
  <c r="CS13"/>
  <c r="DA13"/>
  <c r="CN14"/>
  <c r="CQ15"/>
  <c r="CY15"/>
  <c r="DP15"/>
  <c r="CT16"/>
  <c r="DB16"/>
  <c r="CO17"/>
  <c r="BI26"/>
  <c r="BR24"/>
  <c r="BR25"/>
  <c r="BR26"/>
  <c r="BB42"/>
  <c r="BU42"/>
  <c r="CT3"/>
  <c r="CT20"/>
  <c r="DB3"/>
  <c r="CO4"/>
  <c r="DN4"/>
  <c r="CR5"/>
  <c r="CZ5"/>
  <c r="BM6"/>
  <c r="CM6"/>
  <c r="CU6"/>
  <c r="BE8"/>
  <c r="BS8"/>
  <c r="CS8"/>
  <c r="DA8"/>
  <c r="BV9"/>
  <c r="CN9"/>
  <c r="BZ10"/>
  <c r="CY10"/>
  <c r="CT11"/>
  <c r="DS11"/>
  <c r="BG12"/>
  <c r="DN12"/>
  <c r="CR13"/>
  <c r="CZ13"/>
  <c r="BM14"/>
  <c r="CM14"/>
  <c r="CU14"/>
  <c r="BE16"/>
  <c r="BS16"/>
  <c r="CS16"/>
  <c r="DA16"/>
  <c r="CN17"/>
  <c r="BH26"/>
  <c r="BQ24"/>
  <c r="BQ25"/>
  <c r="BL42"/>
  <c r="CV11"/>
  <c r="CY12"/>
  <c r="BJ26"/>
  <c r="CY7"/>
  <c r="CS3"/>
  <c r="DP5"/>
  <c r="CT6"/>
  <c r="DB6"/>
  <c r="DF7"/>
  <c r="DQ8"/>
  <c r="CS11"/>
  <c r="DA11"/>
  <c r="CN12"/>
  <c r="DE12"/>
  <c r="CQ13"/>
  <c r="CY13"/>
  <c r="CT14"/>
  <c r="DB14"/>
  <c r="BG15"/>
  <c r="DF15"/>
  <c r="CR16"/>
  <c r="CZ16"/>
  <c r="CM17"/>
  <c r="CU17"/>
  <c r="BK42"/>
  <c r="BK43"/>
  <c r="CR3"/>
  <c r="CZ3"/>
  <c r="DI3"/>
  <c r="DQ3"/>
  <c r="BM4"/>
  <c r="CU4"/>
  <c r="DL4"/>
  <c r="BS6"/>
  <c r="CS6"/>
  <c r="DA6"/>
  <c r="DJ6"/>
  <c r="CN7"/>
  <c r="DE7"/>
  <c r="CY8"/>
  <c r="CT9"/>
  <c r="DK9"/>
  <c r="BG10"/>
  <c r="BX10"/>
  <c r="CO10"/>
  <c r="DF10"/>
  <c r="DN10"/>
  <c r="CR11"/>
  <c r="CZ11"/>
  <c r="BM12"/>
  <c r="CM12"/>
  <c r="DL12"/>
  <c r="DG13"/>
  <c r="BS14"/>
  <c r="CS14"/>
  <c r="DA14"/>
  <c r="DJ14"/>
  <c r="DE15"/>
  <c r="CY16"/>
  <c r="CT17"/>
  <c r="DK17"/>
  <c r="BD26"/>
  <c r="BO24"/>
  <c r="D27"/>
  <c r="G27"/>
  <c r="BJ42"/>
  <c r="DP12"/>
  <c r="DB13"/>
  <c r="CW14"/>
  <c r="CQ7"/>
  <c r="CW9"/>
  <c r="CQ5"/>
  <c r="BG7"/>
  <c r="CY3"/>
  <c r="CY20"/>
  <c r="DP3"/>
  <c r="DB4"/>
  <c r="BG5"/>
  <c r="CR6"/>
  <c r="CZ6"/>
  <c r="CM7"/>
  <c r="CU7"/>
  <c r="DG8"/>
  <c r="DA9"/>
  <c r="CQ11"/>
  <c r="CY11"/>
  <c r="CT12"/>
  <c r="DG16"/>
  <c r="DA17"/>
  <c r="BI42"/>
  <c r="DO3"/>
  <c r="DA4"/>
  <c r="DE5"/>
  <c r="CQ6"/>
  <c r="CY6"/>
  <c r="DH6"/>
  <c r="CT7"/>
  <c r="DK7"/>
  <c r="BG8"/>
  <c r="DF8"/>
  <c r="CR9"/>
  <c r="CZ9"/>
  <c r="DI9"/>
  <c r="BM10"/>
  <c r="CU10"/>
  <c r="DL10"/>
  <c r="CP11"/>
  <c r="CX11"/>
  <c r="DG11"/>
  <c r="BS12"/>
  <c r="CS12"/>
  <c r="DA12"/>
  <c r="DJ12"/>
  <c r="DE13"/>
  <c r="DM13"/>
  <c r="CQ14"/>
  <c r="CY14"/>
  <c r="DH14"/>
  <c r="CT15"/>
  <c r="DK15"/>
  <c r="BG16"/>
  <c r="DF16"/>
  <c r="CR17"/>
  <c r="CZ17"/>
  <c r="DI17"/>
  <c r="CS10"/>
  <c r="CN11"/>
  <c r="CQ12"/>
  <c r="CT13"/>
  <c r="CN6"/>
  <c r="CQ3"/>
  <c r="CT4"/>
  <c r="CS9"/>
  <c r="DB12"/>
  <c r="BG13"/>
  <c r="CZ14"/>
  <c r="CM15"/>
  <c r="DG3"/>
  <c r="BG3"/>
  <c r="CW3"/>
  <c r="CZ4"/>
  <c r="BM5"/>
  <c r="BS7"/>
  <c r="DA7"/>
  <c r="CY9"/>
  <c r="BG11"/>
  <c r="CZ12"/>
  <c r="BM13"/>
  <c r="BS15"/>
  <c r="DA15"/>
  <c r="CY17"/>
  <c r="BG5" i="26"/>
  <c r="BS9"/>
  <c r="BS4"/>
  <c r="BE8"/>
  <c r="AZ13"/>
  <c r="AZ14"/>
  <c r="BK19"/>
  <c r="BK20"/>
  <c r="BK21"/>
  <c r="BU19"/>
  <c r="BM10"/>
  <c r="BM7"/>
  <c r="CW7"/>
  <c r="DL5"/>
  <c r="BS12"/>
  <c r="CN9"/>
  <c r="G21"/>
  <c r="BE15" i="25"/>
  <c r="DJ3"/>
  <c r="CQ16"/>
  <c r="BQ23"/>
  <c r="BQ24"/>
  <c r="BQ25"/>
  <c r="CN8"/>
  <c r="CU8"/>
  <c r="CP9"/>
  <c r="CV10"/>
  <c r="DF12"/>
  <c r="CV13"/>
  <c r="BX14"/>
  <c r="CZ14"/>
  <c r="CV16"/>
  <c r="BU42"/>
  <c r="BF41"/>
  <c r="DH3"/>
  <c r="BE4"/>
  <c r="DK4"/>
  <c r="DL6"/>
  <c r="CR7"/>
  <c r="DE7"/>
  <c r="CM8"/>
  <c r="DN8"/>
  <c r="CV9"/>
  <c r="BM10"/>
  <c r="BS11"/>
  <c r="CQ12"/>
  <c r="DE12"/>
  <c r="CM13"/>
  <c r="DL14"/>
  <c r="CR15"/>
  <c r="CB15"/>
  <c r="CN16"/>
  <c r="CU16"/>
  <c r="BR42"/>
  <c r="CR11"/>
  <c r="CQ6"/>
  <c r="CW5"/>
  <c r="DK6"/>
  <c r="CP7"/>
  <c r="CV3"/>
  <c r="CV5"/>
  <c r="CW7"/>
  <c r="DB9"/>
  <c r="CP14"/>
  <c r="BG15"/>
  <c r="CN3"/>
  <c r="BU23"/>
  <c r="DE4"/>
  <c r="CS10"/>
  <c r="DJ11"/>
  <c r="CV15"/>
  <c r="DN15"/>
  <c r="CW16"/>
  <c r="DB4"/>
  <c r="BD25"/>
  <c r="CR5"/>
  <c r="DB13"/>
  <c r="CN9"/>
  <c r="DJ6"/>
  <c r="DN13"/>
  <c r="CW14"/>
  <c r="CW15"/>
  <c r="BA28"/>
  <c r="DB5"/>
  <c r="DN5"/>
  <c r="CW6"/>
  <c r="BM7"/>
  <c r="DL7"/>
  <c r="BS9"/>
  <c r="CO11"/>
  <c r="CW11"/>
  <c r="DB12"/>
  <c r="DB6"/>
  <c r="DB7"/>
  <c r="DB8"/>
  <c r="DB10"/>
  <c r="DB11"/>
  <c r="DB14"/>
  <c r="DB15"/>
  <c r="DB16"/>
  <c r="DB19"/>
  <c r="CO14"/>
  <c r="BM14"/>
  <c r="BM15"/>
  <c r="CY16"/>
  <c r="E26"/>
  <c r="CZ5"/>
  <c r="CW13"/>
  <c r="CO16"/>
  <c r="BO41"/>
  <c r="BO42"/>
  <c r="CZ11"/>
  <c r="CW12"/>
  <c r="CT13"/>
  <c r="DE15"/>
  <c r="CM16"/>
  <c r="CT3"/>
  <c r="CT19"/>
  <c r="CY6"/>
  <c r="BG7"/>
  <c r="CZ8"/>
  <c r="CV12"/>
  <c r="CQ4"/>
  <c r="CV7"/>
  <c r="CY8"/>
  <c r="BK23"/>
  <c r="BK24"/>
  <c r="BK25"/>
  <c r="BT41"/>
  <c r="BT42"/>
  <c r="DN3"/>
  <c r="BG4"/>
  <c r="CW4"/>
  <c r="CT5"/>
  <c r="CP6"/>
  <c r="BJ41"/>
  <c r="BJ42"/>
  <c r="BS3"/>
  <c r="DK3"/>
  <c r="CV4"/>
  <c r="DN4"/>
  <c r="CM6"/>
  <c r="CO8"/>
  <c r="CW8"/>
  <c r="CZ9"/>
  <c r="DK9"/>
  <c r="DO10"/>
  <c r="BE11"/>
  <c r="CV11"/>
  <c r="DK12"/>
  <c r="DO13"/>
  <c r="BE14"/>
  <c r="DL15"/>
  <c r="BP16"/>
  <c r="DO16"/>
  <c r="DG16"/>
  <c r="DO9"/>
  <c r="CX9"/>
  <c r="DS11"/>
  <c r="BV14"/>
  <c r="DC11"/>
  <c r="CX8"/>
  <c r="DC8"/>
  <c r="BS5"/>
  <c r="BS7"/>
  <c r="BS10"/>
  <c r="BS13"/>
  <c r="BS15"/>
  <c r="BS41"/>
  <c r="CU6"/>
  <c r="CY10"/>
  <c r="CT11"/>
  <c r="CR13"/>
  <c r="CZ13"/>
  <c r="CU14"/>
  <c r="DA16"/>
  <c r="BB41"/>
  <c r="DR3"/>
  <c r="CY5"/>
  <c r="CM9"/>
  <c r="CU9"/>
  <c r="CS11"/>
  <c r="DA11"/>
  <c r="CQ13"/>
  <c r="CY13"/>
  <c r="BX15"/>
  <c r="CA16"/>
  <c r="CZ16"/>
  <c r="BH25"/>
  <c r="CU4"/>
  <c r="CS6"/>
  <c r="DP8"/>
  <c r="CT9"/>
  <c r="BG10"/>
  <c r="CU12"/>
  <c r="CS14"/>
  <c r="CQ3"/>
  <c r="CT4"/>
  <c r="BG5"/>
  <c r="DF5"/>
  <c r="CR6"/>
  <c r="CZ6"/>
  <c r="CM7"/>
  <c r="CP8"/>
  <c r="DA9"/>
  <c r="CN10"/>
  <c r="DC15"/>
  <c r="BE3"/>
  <c r="BM3"/>
  <c r="CM3"/>
  <c r="CU3"/>
  <c r="CU19"/>
  <c r="DL3"/>
  <c r="CX10"/>
  <c r="CP4"/>
  <c r="BE5"/>
  <c r="CS5"/>
  <c r="DA5"/>
  <c r="DJ5"/>
  <c r="CN6"/>
  <c r="CV6"/>
  <c r="CQ7"/>
  <c r="CY7"/>
  <c r="DP7"/>
  <c r="CT8"/>
  <c r="DK8"/>
  <c r="BG9"/>
  <c r="CO9"/>
  <c r="CW9"/>
  <c r="DN9"/>
  <c r="CR10"/>
  <c r="CZ10"/>
  <c r="BM11"/>
  <c r="CM11"/>
  <c r="CU11"/>
  <c r="DL11"/>
  <c r="CP12"/>
  <c r="BE13"/>
  <c r="CS13"/>
  <c r="DA13"/>
  <c r="DJ13"/>
  <c r="CN14"/>
  <c r="CV14"/>
  <c r="DE14"/>
  <c r="CQ15"/>
  <c r="CY15"/>
  <c r="DP15"/>
  <c r="CT16"/>
  <c r="DK16"/>
  <c r="BJ25"/>
  <c r="BT23"/>
  <c r="BT24"/>
  <c r="BT25"/>
  <c r="BA29"/>
  <c r="BD41"/>
  <c r="BD42"/>
  <c r="BN41"/>
  <c r="BN42"/>
  <c r="CO4"/>
  <c r="DQ5"/>
  <c r="DO7"/>
  <c r="CS8"/>
  <c r="DP10"/>
  <c r="CO12"/>
  <c r="DO15"/>
  <c r="BR23"/>
  <c r="BR24"/>
  <c r="BR25"/>
  <c r="DA3"/>
  <c r="DA19"/>
  <c r="CN4"/>
  <c r="DP5"/>
  <c r="CR8"/>
  <c r="DQ8"/>
  <c r="CP10"/>
  <c r="CN12"/>
  <c r="CT14"/>
  <c r="CO15"/>
  <c r="CR16"/>
  <c r="BL41"/>
  <c r="BL42"/>
  <c r="CR3"/>
  <c r="CZ3"/>
  <c r="CZ19"/>
  <c r="CP5"/>
  <c r="DQ11"/>
  <c r="CM12"/>
  <c r="DC12"/>
  <c r="DA14"/>
  <c r="BG13"/>
  <c r="CO13"/>
  <c r="CM15"/>
  <c r="CU15"/>
  <c r="D26"/>
  <c r="G26"/>
  <c r="DG3"/>
  <c r="DA4"/>
  <c r="DP6"/>
  <c r="CT7"/>
  <c r="DQ9"/>
  <c r="CP11"/>
  <c r="DG11"/>
  <c r="CS12"/>
  <c r="DA12"/>
  <c r="CN13"/>
  <c r="DE13"/>
  <c r="CQ14"/>
  <c r="CY14"/>
  <c r="DH14"/>
  <c r="CT15"/>
  <c r="BG16"/>
  <c r="BX16"/>
  <c r="DF16"/>
  <c r="BB25"/>
  <c r="BN23"/>
  <c r="BN24"/>
  <c r="BN25"/>
  <c r="BI41"/>
  <c r="BI42"/>
  <c r="BQ41"/>
  <c r="BQ42"/>
  <c r="CQ10"/>
  <c r="CP15"/>
  <c r="CS3"/>
  <c r="CT6"/>
  <c r="DQ3"/>
  <c r="CM4"/>
  <c r="DA6"/>
  <c r="CN7"/>
  <c r="CO10"/>
  <c r="CB14"/>
  <c r="DP16"/>
  <c r="BF25"/>
  <c r="BK41"/>
  <c r="BK42"/>
  <c r="CY3"/>
  <c r="CY19"/>
  <c r="CU7"/>
  <c r="DO8"/>
  <c r="CQ11"/>
  <c r="CY11"/>
  <c r="CR14"/>
  <c r="DQ14"/>
  <c r="CP16"/>
  <c r="BO23"/>
  <c r="CP3"/>
  <c r="CS4"/>
  <c r="CN5"/>
  <c r="DH6"/>
  <c r="DF8"/>
  <c r="BG3"/>
  <c r="CO3"/>
  <c r="CW3"/>
  <c r="DF3"/>
  <c r="CR4"/>
  <c r="CZ4"/>
  <c r="DI4"/>
  <c r="BM5"/>
  <c r="CM5"/>
  <c r="CU5"/>
  <c r="DL5"/>
  <c r="CX6"/>
  <c r="DG6"/>
  <c r="CS7"/>
  <c r="DA7"/>
  <c r="DJ7"/>
  <c r="DE8"/>
  <c r="DM8"/>
  <c r="CQ9"/>
  <c r="CY9"/>
  <c r="DH9"/>
  <c r="CT10"/>
  <c r="DK10"/>
  <c r="DS10"/>
  <c r="BG11"/>
  <c r="DF11"/>
  <c r="CR12"/>
  <c r="CZ12"/>
  <c r="DI12"/>
  <c r="BM13"/>
  <c r="CU13"/>
  <c r="DL13"/>
  <c r="DG14"/>
  <c r="CS15"/>
  <c r="DA15"/>
  <c r="DJ15"/>
  <c r="DE16"/>
  <c r="DM16"/>
  <c r="BL23"/>
  <c r="BL24"/>
  <c r="BL25"/>
  <c r="BA27"/>
  <c r="BH41"/>
  <c r="BH42"/>
  <c r="BP41"/>
  <c r="BP42"/>
  <c r="DA8"/>
  <c r="CM14"/>
  <c r="CS16"/>
  <c r="BI25"/>
  <c r="CQ5"/>
  <c r="CO7"/>
  <c r="CQ8"/>
  <c r="CP13"/>
  <c r="CN15"/>
  <c r="CO5"/>
  <c r="CS9"/>
  <c r="DE10"/>
  <c r="CT12"/>
  <c r="DO3"/>
  <c r="BG8"/>
  <c r="CM10"/>
  <c r="CU10"/>
  <c r="DC10"/>
  <c r="CY4"/>
  <c r="BG6"/>
  <c r="CZ7"/>
  <c r="BM8"/>
  <c r="DA10"/>
  <c r="CY12"/>
  <c r="BG14"/>
  <c r="CZ15"/>
  <c r="BM16"/>
  <c r="CM12" i="26"/>
  <c r="BO19"/>
  <c r="CZ4"/>
  <c r="CU8"/>
  <c r="BE10"/>
  <c r="CU6"/>
  <c r="CM8"/>
  <c r="CM4"/>
  <c r="BE9"/>
  <c r="CV9"/>
  <c r="CP10"/>
  <c r="CW10"/>
  <c r="CN11"/>
  <c r="CV11"/>
  <c r="DF11"/>
  <c r="CU12"/>
  <c r="CO10"/>
  <c r="CW6"/>
  <c r="BH37"/>
  <c r="DB8"/>
  <c r="CZ12"/>
  <c r="DM8"/>
  <c r="CY11"/>
  <c r="CW8"/>
  <c r="CP7"/>
  <c r="CV8"/>
  <c r="CT12"/>
  <c r="DB10"/>
  <c r="CW4"/>
  <c r="DJ12"/>
  <c r="BO37"/>
  <c r="BE4"/>
  <c r="CM5"/>
  <c r="DB5"/>
  <c r="BS7"/>
  <c r="DG10"/>
  <c r="CO12"/>
  <c r="CW12"/>
  <c r="D22"/>
  <c r="DK4"/>
  <c r="CP8"/>
  <c r="DJ4"/>
  <c r="CO6"/>
  <c r="CV7"/>
  <c r="DB9"/>
  <c r="CQ4"/>
  <c r="CP5"/>
  <c r="DM10"/>
  <c r="BQ19"/>
  <c r="BQ20"/>
  <c r="BQ21"/>
  <c r="CQ12"/>
  <c r="DK12"/>
  <c r="BF37"/>
  <c r="CO8"/>
  <c r="DB4"/>
  <c r="DA7"/>
  <c r="CZ9"/>
  <c r="CS10"/>
  <c r="DK10"/>
  <c r="BD37"/>
  <c r="CV4"/>
  <c r="CT4"/>
  <c r="CT5"/>
  <c r="CS9"/>
  <c r="CN7"/>
  <c r="CP9"/>
  <c r="CN3"/>
  <c r="CV3"/>
  <c r="CV15"/>
  <c r="CQ3"/>
  <c r="CU4"/>
  <c r="BR37"/>
  <c r="CR7"/>
  <c r="DK7"/>
  <c r="CQ8"/>
  <c r="DJ9"/>
  <c r="CQ10"/>
  <c r="DO10"/>
  <c r="DE10"/>
  <c r="CW11"/>
  <c r="BE12"/>
  <c r="CV12"/>
  <c r="DE12"/>
  <c r="E22"/>
  <c r="DS6"/>
  <c r="DS11"/>
  <c r="DS7"/>
  <c r="DO9"/>
  <c r="DP3"/>
  <c r="CR6"/>
  <c r="CZ6"/>
  <c r="DA9"/>
  <c r="CN10"/>
  <c r="CQ11"/>
  <c r="DP11"/>
  <c r="DB12"/>
  <c r="CS4"/>
  <c r="DA4"/>
  <c r="DE5"/>
  <c r="DP6"/>
  <c r="CT7"/>
  <c r="DB7"/>
  <c r="BG8"/>
  <c r="CP11"/>
  <c r="CS12"/>
  <c r="DA12"/>
  <c r="BN19"/>
  <c r="BN20"/>
  <c r="BN21"/>
  <c r="BI37"/>
  <c r="BG3"/>
  <c r="CO3"/>
  <c r="DQ4"/>
  <c r="CU5"/>
  <c r="DO6"/>
  <c r="CY9"/>
  <c r="CT10"/>
  <c r="CR12"/>
  <c r="DQ12"/>
  <c r="BL19"/>
  <c r="BL20"/>
  <c r="BL21"/>
  <c r="BM3"/>
  <c r="CM3"/>
  <c r="CU3"/>
  <c r="CU15"/>
  <c r="DL3"/>
  <c r="CP4"/>
  <c r="DG4"/>
  <c r="BE5"/>
  <c r="BS5"/>
  <c r="CS5"/>
  <c r="DA5"/>
  <c r="DJ5"/>
  <c r="CN6"/>
  <c r="CV6"/>
  <c r="DE6"/>
  <c r="DM6"/>
  <c r="CQ7"/>
  <c r="CY7"/>
  <c r="DH7"/>
  <c r="CT8"/>
  <c r="DK8"/>
  <c r="DS8"/>
  <c r="BG9"/>
  <c r="CO9"/>
  <c r="CW9"/>
  <c r="DF9"/>
  <c r="DN9"/>
  <c r="CR10"/>
  <c r="CZ10"/>
  <c r="DI10"/>
  <c r="BM11"/>
  <c r="CM11"/>
  <c r="CU11"/>
  <c r="DL11"/>
  <c r="CP12"/>
  <c r="DG12"/>
  <c r="BJ19"/>
  <c r="BJ20"/>
  <c r="BT19"/>
  <c r="BT20"/>
  <c r="BT21"/>
  <c r="BA25"/>
  <c r="BN37"/>
  <c r="CW5"/>
  <c r="DQ6"/>
  <c r="CU7"/>
  <c r="BD19"/>
  <c r="BD20"/>
  <c r="BJ37"/>
  <c r="CP3"/>
  <c r="CN5"/>
  <c r="CV5"/>
  <c r="CQ6"/>
  <c r="CY6"/>
  <c r="DF8"/>
  <c r="CR9"/>
  <c r="DQ9"/>
  <c r="CM10"/>
  <c r="CU10"/>
  <c r="BB19"/>
  <c r="BB20"/>
  <c r="BQ37"/>
  <c r="CR4"/>
  <c r="DG6"/>
  <c r="CS7"/>
  <c r="DR7"/>
  <c r="CN8"/>
  <c r="CQ9"/>
  <c r="BG11"/>
  <c r="CO11"/>
  <c r="BA19"/>
  <c r="BA20"/>
  <c r="E11" i="33"/>
  <c r="CT3" i="26"/>
  <c r="CT15"/>
  <c r="DB3"/>
  <c r="BG4"/>
  <c r="CO4"/>
  <c r="DN4"/>
  <c r="CR5"/>
  <c r="CZ5"/>
  <c r="BM6"/>
  <c r="CM6"/>
  <c r="BS8"/>
  <c r="CS8"/>
  <c r="DA8"/>
  <c r="CY10"/>
  <c r="DH10"/>
  <c r="DP10"/>
  <c r="CT11"/>
  <c r="DB11"/>
  <c r="BG12"/>
  <c r="DN12"/>
  <c r="BI19"/>
  <c r="BI20"/>
  <c r="BR19"/>
  <c r="BR20"/>
  <c r="BR21"/>
  <c r="G20"/>
  <c r="BB37"/>
  <c r="BU37"/>
  <c r="CY3"/>
  <c r="CY15"/>
  <c r="CO5"/>
  <c r="CM7"/>
  <c r="DO8"/>
  <c r="CV10"/>
  <c r="BS3"/>
  <c r="CS3"/>
  <c r="DA3"/>
  <c r="DA15"/>
  <c r="DJ3"/>
  <c r="CN4"/>
  <c r="DM4"/>
  <c r="CQ5"/>
  <c r="CY5"/>
  <c r="CT6"/>
  <c r="DB6"/>
  <c r="DK6"/>
  <c r="CO7"/>
  <c r="CR8"/>
  <c r="CZ8"/>
  <c r="DI8"/>
  <c r="BM9"/>
  <c r="CM9"/>
  <c r="CU9"/>
  <c r="DL9"/>
  <c r="BE11"/>
  <c r="BS11"/>
  <c r="CS11"/>
  <c r="DA11"/>
  <c r="DJ11"/>
  <c r="CN12"/>
  <c r="DM12"/>
  <c r="BH19"/>
  <c r="BH20"/>
  <c r="BL37"/>
  <c r="BT37"/>
  <c r="CR3"/>
  <c r="CZ3"/>
  <c r="CZ15"/>
  <c r="DI3"/>
  <c r="BM4"/>
  <c r="BE6"/>
  <c r="BS6"/>
  <c r="CS6"/>
  <c r="DA6"/>
  <c r="DJ6"/>
  <c r="CY8"/>
  <c r="CT9"/>
  <c r="BG10"/>
  <c r="CR11"/>
  <c r="CZ11"/>
  <c r="BM12"/>
  <c r="BF19"/>
  <c r="BF20"/>
  <c r="BA24"/>
  <c r="BK37"/>
  <c r="CW3"/>
  <c r="CP6"/>
  <c r="BA23"/>
  <c r="DE3"/>
  <c r="CY4"/>
  <c r="BG6"/>
  <c r="CZ7"/>
  <c r="BM8"/>
  <c r="BS10"/>
  <c r="DA10"/>
  <c r="CY12"/>
  <c r="CW188" i="28"/>
  <c r="CF151"/>
  <c r="CG151"/>
  <c r="CH155"/>
  <c r="CI155"/>
  <c r="DM65"/>
  <c r="CT166"/>
  <c r="CY188"/>
  <c r="CU188"/>
  <c r="DA188"/>
  <c r="CV188"/>
  <c r="BB38" i="26"/>
  <c r="BJ38"/>
  <c r="BR38"/>
  <c r="BH38"/>
  <c r="CY171" i="28"/>
  <c r="DC10" i="26"/>
  <c r="BU38"/>
  <c r="CP150" i="28"/>
  <c r="CQ147"/>
  <c r="CT188"/>
  <c r="BQ38" i="26"/>
  <c r="DA174" i="28"/>
  <c r="CV179"/>
  <c r="BH21" i="26"/>
  <c r="I11" i="33"/>
  <c r="CS188" i="28"/>
  <c r="DO125"/>
  <c r="BJ21" i="26"/>
  <c r="K11" i="33"/>
  <c r="CP188" i="28"/>
  <c r="DG125"/>
  <c r="CO188"/>
  <c r="CM146"/>
  <c r="CN188"/>
  <c r="DQ125"/>
  <c r="CZ188"/>
  <c r="DI125"/>
  <c r="CQ188"/>
  <c r="DB188"/>
  <c r="BI21" i="26"/>
  <c r="J11" i="33"/>
  <c r="BS125" i="28"/>
  <c r="BF21" i="26"/>
  <c r="H11" i="33"/>
  <c r="DE125" i="28"/>
  <c r="CM188"/>
  <c r="BB21" i="26"/>
  <c r="F11" i="33"/>
  <c r="BD21" i="26"/>
  <c r="G11" i="33"/>
  <c r="DJ125" i="28"/>
  <c r="CR188"/>
  <c r="CD155"/>
  <c r="CE155"/>
  <c r="CF145"/>
  <c r="CG145"/>
  <c r="CD145"/>
  <c r="CE145"/>
  <c r="CH145"/>
  <c r="CI145"/>
  <c r="CS166"/>
  <c r="CS170"/>
  <c r="CS178"/>
  <c r="CS180"/>
  <c r="CS179"/>
  <c r="CS184"/>
  <c r="CS181"/>
  <c r="CS172"/>
  <c r="CS165"/>
  <c r="CS167"/>
  <c r="CS176"/>
  <c r="CS185"/>
  <c r="CS157"/>
  <c r="CS159"/>
  <c r="CS183"/>
  <c r="CS174"/>
  <c r="CS175"/>
  <c r="CS156"/>
  <c r="CS168"/>
  <c r="CS182"/>
  <c r="CS161"/>
  <c r="CS186"/>
  <c r="CS169"/>
  <c r="CS164"/>
  <c r="CS177"/>
  <c r="CS173"/>
  <c r="CS163"/>
  <c r="CS171"/>
  <c r="CS158"/>
  <c r="CS187"/>
  <c r="CS162"/>
  <c r="CS160"/>
  <c r="BP3"/>
  <c r="CW187"/>
  <c r="CW159"/>
  <c r="CW164"/>
  <c r="CW166"/>
  <c r="CW157"/>
  <c r="CW176"/>
  <c r="CW161"/>
  <c r="CW183"/>
  <c r="CW177"/>
  <c r="CW181"/>
  <c r="CW186"/>
  <c r="CW158"/>
  <c r="CW167"/>
  <c r="CW165"/>
  <c r="CW172"/>
  <c r="CW174"/>
  <c r="CW184"/>
  <c r="CW179"/>
  <c r="CW182"/>
  <c r="CW163"/>
  <c r="CW169"/>
  <c r="CW156"/>
  <c r="CW168"/>
  <c r="CW173"/>
  <c r="CW180"/>
  <c r="CW160"/>
  <c r="CW178"/>
  <c r="CW171"/>
  <c r="CW170"/>
  <c r="CW175"/>
  <c r="CW185"/>
  <c r="CW162"/>
  <c r="CW145"/>
  <c r="CW150"/>
  <c r="CW154"/>
  <c r="CW147"/>
  <c r="CW149"/>
  <c r="CW152"/>
  <c r="CW148"/>
  <c r="CW153"/>
  <c r="CW155"/>
  <c r="CW146"/>
  <c r="CW151"/>
  <c r="CI55"/>
  <c r="CG55"/>
  <c r="CE55"/>
  <c r="CE106"/>
  <c r="CG106"/>
  <c r="CI106"/>
  <c r="CG54"/>
  <c r="CI54"/>
  <c r="CE54"/>
  <c r="CI41"/>
  <c r="CE41"/>
  <c r="CG41"/>
  <c r="CE118"/>
  <c r="CG118"/>
  <c r="CI118"/>
  <c r="CI83"/>
  <c r="CG83"/>
  <c r="CE83"/>
  <c r="CN160"/>
  <c r="CN158"/>
  <c r="CN178"/>
  <c r="CN166"/>
  <c r="CN185"/>
  <c r="CN159"/>
  <c r="CN176"/>
  <c r="CN173"/>
  <c r="CN163"/>
  <c r="CN170"/>
  <c r="CN183"/>
  <c r="CN180"/>
  <c r="CN182"/>
  <c r="CN181"/>
  <c r="CN168"/>
  <c r="CN184"/>
  <c r="CN157"/>
  <c r="CN164"/>
  <c r="CN177"/>
  <c r="CN162"/>
  <c r="CN156"/>
  <c r="CN169"/>
  <c r="CN187"/>
  <c r="CN167"/>
  <c r="CN161"/>
  <c r="CN179"/>
  <c r="CN186"/>
  <c r="CN175"/>
  <c r="CN172"/>
  <c r="CN171"/>
  <c r="CN165"/>
  <c r="CN174"/>
  <c r="CN154"/>
  <c r="CO167"/>
  <c r="CO157"/>
  <c r="CO166"/>
  <c r="CO160"/>
  <c r="CO171"/>
  <c r="CO170"/>
  <c r="CO165"/>
  <c r="CO158"/>
  <c r="CO184"/>
  <c r="CO180"/>
  <c r="CO163"/>
  <c r="CO185"/>
  <c r="CO177"/>
  <c r="CO175"/>
  <c r="CO174"/>
  <c r="CO164"/>
  <c r="CO159"/>
  <c r="CO176"/>
  <c r="CO178"/>
  <c r="CO183"/>
  <c r="CO181"/>
  <c r="CO172"/>
  <c r="CO161"/>
  <c r="CO156"/>
  <c r="CO168"/>
  <c r="CO162"/>
  <c r="CO186"/>
  <c r="CO179"/>
  <c r="CO173"/>
  <c r="CO187"/>
  <c r="CO169"/>
  <c r="CO182"/>
  <c r="CO147"/>
  <c r="CO151"/>
  <c r="CO152"/>
  <c r="CR164"/>
  <c r="CR173"/>
  <c r="CR179"/>
  <c r="CR175"/>
  <c r="CR180"/>
  <c r="CR182"/>
  <c r="CR166"/>
  <c r="CR187"/>
  <c r="CR168"/>
  <c r="CR185"/>
  <c r="CR172"/>
  <c r="CR176"/>
  <c r="CR161"/>
  <c r="CR159"/>
  <c r="CR157"/>
  <c r="CR156"/>
  <c r="CR171"/>
  <c r="CR169"/>
  <c r="CR177"/>
  <c r="CR183"/>
  <c r="CR158"/>
  <c r="CR160"/>
  <c r="CR163"/>
  <c r="CR186"/>
  <c r="CR162"/>
  <c r="CR181"/>
  <c r="CR170"/>
  <c r="CR174"/>
  <c r="CR167"/>
  <c r="CR178"/>
  <c r="CR165"/>
  <c r="CR184"/>
  <c r="CT150"/>
  <c r="CT149"/>
  <c r="DM3"/>
  <c r="CU169"/>
  <c r="CU162"/>
  <c r="CU173"/>
  <c r="CU164"/>
  <c r="CU168"/>
  <c r="CU158"/>
  <c r="CU180"/>
  <c r="CU172"/>
  <c r="CU181"/>
  <c r="CU160"/>
  <c r="CU170"/>
  <c r="CU167"/>
  <c r="CU187"/>
  <c r="CU179"/>
  <c r="CU174"/>
  <c r="CU159"/>
  <c r="CU182"/>
  <c r="CU156"/>
  <c r="CU178"/>
  <c r="CU175"/>
  <c r="CU184"/>
  <c r="CU166"/>
  <c r="CU185"/>
  <c r="CU171"/>
  <c r="CU183"/>
  <c r="CU177"/>
  <c r="CU186"/>
  <c r="CU176"/>
  <c r="CU163"/>
  <c r="CU165"/>
  <c r="CU157"/>
  <c r="CU161"/>
  <c r="CU154"/>
  <c r="CU152"/>
  <c r="CU146"/>
  <c r="CU145"/>
  <c r="CU147"/>
  <c r="CU150"/>
  <c r="CU151"/>
  <c r="CU149"/>
  <c r="CU155"/>
  <c r="CU153"/>
  <c r="CU148"/>
  <c r="CI120"/>
  <c r="CG120"/>
  <c r="CE120"/>
  <c r="CG119"/>
  <c r="CE119"/>
  <c r="CI119"/>
  <c r="CI105"/>
  <c r="CE105"/>
  <c r="CG105"/>
  <c r="CE102"/>
  <c r="CG102"/>
  <c r="CI102"/>
  <c r="DA155"/>
  <c r="DA154"/>
  <c r="CY168"/>
  <c r="CY162"/>
  <c r="CY172"/>
  <c r="CY159"/>
  <c r="CT176"/>
  <c r="CT185"/>
  <c r="CT174"/>
  <c r="CT180"/>
  <c r="CV153"/>
  <c r="CP145"/>
  <c r="CM147"/>
  <c r="CY147"/>
  <c r="CS151"/>
  <c r="CQ150"/>
  <c r="CV164"/>
  <c r="CV167"/>
  <c r="CV175"/>
  <c r="CV177"/>
  <c r="CP154"/>
  <c r="CT151"/>
  <c r="CR153"/>
  <c r="CN153"/>
  <c r="CQ145"/>
  <c r="DA182"/>
  <c r="DA179"/>
  <c r="DA169"/>
  <c r="DA180"/>
  <c r="CS154"/>
  <c r="CN147"/>
  <c r="BC122"/>
  <c r="BE122"/>
  <c r="CY153"/>
  <c r="CP155"/>
  <c r="CY161"/>
  <c r="CY180"/>
  <c r="CY164"/>
  <c r="CY177"/>
  <c r="CQ149"/>
  <c r="CT177"/>
  <c r="CT162"/>
  <c r="CT165"/>
  <c r="CT170"/>
  <c r="CQ151"/>
  <c r="CM151"/>
  <c r="CV147"/>
  <c r="CV171"/>
  <c r="CV161"/>
  <c r="CV186"/>
  <c r="CV182"/>
  <c r="CN150"/>
  <c r="CY151"/>
  <c r="DA148"/>
  <c r="CR148"/>
  <c r="CR147"/>
  <c r="DA181"/>
  <c r="DA156"/>
  <c r="DA186"/>
  <c r="CY154"/>
  <c r="DE3"/>
  <c r="CM157"/>
  <c r="CM163"/>
  <c r="CM184"/>
  <c r="CM169"/>
  <c r="CM168"/>
  <c r="CM177"/>
  <c r="CM172"/>
  <c r="CM166"/>
  <c r="CM183"/>
  <c r="CM174"/>
  <c r="CM161"/>
  <c r="CM176"/>
  <c r="CM167"/>
  <c r="CM186"/>
  <c r="CM185"/>
  <c r="CM175"/>
  <c r="CM170"/>
  <c r="CM173"/>
  <c r="CM158"/>
  <c r="CM180"/>
  <c r="CM165"/>
  <c r="CM160"/>
  <c r="CM159"/>
  <c r="CM162"/>
  <c r="CM181"/>
  <c r="CM156"/>
  <c r="CM171"/>
  <c r="CM178"/>
  <c r="CM164"/>
  <c r="CM182"/>
  <c r="CM179"/>
  <c r="CM187"/>
  <c r="CM145"/>
  <c r="DA153"/>
  <c r="DA151"/>
  <c r="DA147"/>
  <c r="CH146"/>
  <c r="CI146"/>
  <c r="CF146"/>
  <c r="CG146"/>
  <c r="CD146"/>
  <c r="CE146"/>
  <c r="CG39"/>
  <c r="CE39"/>
  <c r="CI39"/>
  <c r="CY165"/>
  <c r="CT160"/>
  <c r="CT154"/>
  <c r="CN149"/>
  <c r="CV173"/>
  <c r="CV152"/>
  <c r="CY150"/>
  <c r="CS155"/>
  <c r="CY174"/>
  <c r="CT164"/>
  <c r="CT182"/>
  <c r="DA150"/>
  <c r="CP146"/>
  <c r="CR146"/>
  <c r="CR145"/>
  <c r="CV180"/>
  <c r="CV169"/>
  <c r="CV174"/>
  <c r="CT155"/>
  <c r="CP149"/>
  <c r="CN148"/>
  <c r="DA158"/>
  <c r="DA161"/>
  <c r="DA183"/>
  <c r="DA170"/>
  <c r="DA160"/>
  <c r="CT152"/>
  <c r="CO154"/>
  <c r="CY181"/>
  <c r="CY183"/>
  <c r="CS152"/>
  <c r="CT161"/>
  <c r="CT145"/>
  <c r="CP151"/>
  <c r="CQ159"/>
  <c r="CV163"/>
  <c r="CM152"/>
  <c r="CQ152"/>
  <c r="CS146"/>
  <c r="CT146"/>
  <c r="CR150"/>
  <c r="CY176"/>
  <c r="CY186"/>
  <c r="CY187"/>
  <c r="CY157"/>
  <c r="CT187"/>
  <c r="CT173"/>
  <c r="CT168"/>
  <c r="CT163"/>
  <c r="CV149"/>
  <c r="CV150"/>
  <c r="CR149"/>
  <c r="CV181"/>
  <c r="CV166"/>
  <c r="CV176"/>
  <c r="CS147"/>
  <c r="CY148"/>
  <c r="CQ155"/>
  <c r="DA178"/>
  <c r="DA187"/>
  <c r="DA173"/>
  <c r="DA171"/>
  <c r="CO149"/>
  <c r="DQ3"/>
  <c r="CZ158"/>
  <c r="CZ184"/>
  <c r="CZ171"/>
  <c r="CZ173"/>
  <c r="CZ161"/>
  <c r="CZ160"/>
  <c r="CZ182"/>
  <c r="CZ163"/>
  <c r="CZ180"/>
  <c r="CZ179"/>
  <c r="CZ172"/>
  <c r="CZ165"/>
  <c r="CZ187"/>
  <c r="CZ174"/>
  <c r="CZ175"/>
  <c r="CZ186"/>
  <c r="CZ156"/>
  <c r="CZ157"/>
  <c r="CZ178"/>
  <c r="CZ162"/>
  <c r="CZ183"/>
  <c r="CZ170"/>
  <c r="CZ166"/>
  <c r="CZ169"/>
  <c r="CZ167"/>
  <c r="CZ185"/>
  <c r="CZ176"/>
  <c r="CZ164"/>
  <c r="CZ181"/>
  <c r="CZ168"/>
  <c r="CZ159"/>
  <c r="CZ177"/>
  <c r="CZ146"/>
  <c r="CZ147"/>
  <c r="CZ153"/>
  <c r="CZ149"/>
  <c r="CZ151"/>
  <c r="CZ150"/>
  <c r="CZ155"/>
  <c r="CZ154"/>
  <c r="CZ148"/>
  <c r="CZ152"/>
  <c r="CZ145"/>
  <c r="CG103"/>
  <c r="CE103"/>
  <c r="CI103"/>
  <c r="CG14"/>
  <c r="CE14"/>
  <c r="CI14"/>
  <c r="DH3"/>
  <c r="CP179"/>
  <c r="CP173"/>
  <c r="CP165"/>
  <c r="CP163"/>
  <c r="CP167"/>
  <c r="CP166"/>
  <c r="CP168"/>
  <c r="CP177"/>
  <c r="CP158"/>
  <c r="CP180"/>
  <c r="CP172"/>
  <c r="CP170"/>
  <c r="CP160"/>
  <c r="CP183"/>
  <c r="CP164"/>
  <c r="CP186"/>
  <c r="CP159"/>
  <c r="CP174"/>
  <c r="CP181"/>
  <c r="CP178"/>
  <c r="CP169"/>
  <c r="CP184"/>
  <c r="CP175"/>
  <c r="CP162"/>
  <c r="CP157"/>
  <c r="CP161"/>
  <c r="CP182"/>
  <c r="CP171"/>
  <c r="CP185"/>
  <c r="CP156"/>
  <c r="CP187"/>
  <c r="CP176"/>
  <c r="CP152"/>
  <c r="CI104"/>
  <c r="CG104"/>
  <c r="CE104"/>
  <c r="CG67"/>
  <c r="CE67"/>
  <c r="CI67"/>
  <c r="DN4"/>
  <c r="CV148"/>
  <c r="CV155"/>
  <c r="CV154"/>
  <c r="CG34"/>
  <c r="CE34"/>
  <c r="CI34"/>
  <c r="CG137"/>
  <c r="CE137"/>
  <c r="CI137"/>
  <c r="CI138"/>
  <c r="CG138"/>
  <c r="CE138"/>
  <c r="CE38"/>
  <c r="CG38"/>
  <c r="CI38"/>
  <c r="CI40"/>
  <c r="CG40"/>
  <c r="CE40"/>
  <c r="CO148"/>
  <c r="CY179"/>
  <c r="CN151"/>
  <c r="CT171"/>
  <c r="CO145"/>
  <c r="DA149"/>
  <c r="CV159"/>
  <c r="CV172"/>
  <c r="CO150"/>
  <c r="DA167"/>
  <c r="CP147"/>
  <c r="CS148"/>
  <c r="CY167"/>
  <c r="CT178"/>
  <c r="CV156"/>
  <c r="CY169"/>
  <c r="CT186"/>
  <c r="CT172"/>
  <c r="CQ148"/>
  <c r="DA152"/>
  <c r="CV187"/>
  <c r="CV165"/>
  <c r="CO153"/>
  <c r="CM154"/>
  <c r="DA176"/>
  <c r="DA157"/>
  <c r="BS126"/>
  <c r="BS139"/>
  <c r="CY156"/>
  <c r="CY182"/>
  <c r="CY163"/>
  <c r="CP148"/>
  <c r="CT159"/>
  <c r="CT184"/>
  <c r="CT183"/>
  <c r="CT175"/>
  <c r="CV145"/>
  <c r="CT153"/>
  <c r="CR151"/>
  <c r="CN145"/>
  <c r="DA145"/>
  <c r="CQ153"/>
  <c r="CN152"/>
  <c r="CR152"/>
  <c r="CV160"/>
  <c r="CV184"/>
  <c r="CV183"/>
  <c r="CV170"/>
  <c r="CS150"/>
  <c r="CV151"/>
  <c r="DA163"/>
  <c r="DA162"/>
  <c r="DA166"/>
  <c r="CO146"/>
  <c r="CR155"/>
  <c r="CI15"/>
  <c r="CG15"/>
  <c r="CE15"/>
  <c r="CI101"/>
  <c r="CE101"/>
  <c r="CG101"/>
  <c r="DI3"/>
  <c r="CQ167"/>
  <c r="CQ178"/>
  <c r="CQ172"/>
  <c r="CQ173"/>
  <c r="CQ174"/>
  <c r="CQ163"/>
  <c r="CQ169"/>
  <c r="CQ182"/>
  <c r="CQ185"/>
  <c r="CQ157"/>
  <c r="CQ160"/>
  <c r="CQ156"/>
  <c r="CQ175"/>
  <c r="CQ158"/>
  <c r="CQ166"/>
  <c r="CQ183"/>
  <c r="CQ179"/>
  <c r="CQ181"/>
  <c r="CQ161"/>
  <c r="CQ162"/>
  <c r="CQ171"/>
  <c r="CQ186"/>
  <c r="CQ176"/>
  <c r="CQ165"/>
  <c r="CQ180"/>
  <c r="CQ170"/>
  <c r="CQ168"/>
  <c r="CQ177"/>
  <c r="CQ184"/>
  <c r="CQ164"/>
  <c r="CQ187"/>
  <c r="CQ146"/>
  <c r="BV3"/>
  <c r="CB3"/>
  <c r="DB180"/>
  <c r="DB159"/>
  <c r="DB181"/>
  <c r="DB174"/>
  <c r="DB182"/>
  <c r="DB166"/>
  <c r="DB185"/>
  <c r="DB162"/>
  <c r="DB167"/>
  <c r="DB156"/>
  <c r="DB183"/>
  <c r="DB164"/>
  <c r="DB163"/>
  <c r="DB175"/>
  <c r="DB173"/>
  <c r="DB176"/>
  <c r="DB165"/>
  <c r="DB169"/>
  <c r="DB186"/>
  <c r="DB157"/>
  <c r="DB170"/>
  <c r="DB160"/>
  <c r="DB168"/>
  <c r="DB161"/>
  <c r="DB177"/>
  <c r="DB171"/>
  <c r="DB178"/>
  <c r="DB158"/>
  <c r="DB179"/>
  <c r="DB187"/>
  <c r="DB172"/>
  <c r="DB184"/>
  <c r="DB153"/>
  <c r="DB155"/>
  <c r="DB148"/>
  <c r="DB145"/>
  <c r="DB150"/>
  <c r="DB154"/>
  <c r="DB147"/>
  <c r="DB151"/>
  <c r="DB149"/>
  <c r="DB146"/>
  <c r="DB152"/>
  <c r="CI47"/>
  <c r="CE47"/>
  <c r="CG47"/>
  <c r="CI65"/>
  <c r="CG65"/>
  <c r="CE65"/>
  <c r="DP4"/>
  <c r="CY152"/>
  <c r="CY155"/>
  <c r="CY145"/>
  <c r="CY146"/>
  <c r="CS145"/>
  <c r="CY158"/>
  <c r="CT181"/>
  <c r="CT157"/>
  <c r="CT147"/>
  <c r="CV162"/>
  <c r="CY149"/>
  <c r="CM150"/>
  <c r="DA175"/>
  <c r="DA164"/>
  <c r="DA165"/>
  <c r="CY160"/>
  <c r="CY184"/>
  <c r="CQ154"/>
  <c r="CS153"/>
  <c r="CY175"/>
  <c r="CY178"/>
  <c r="CT158"/>
  <c r="CV157"/>
  <c r="CM153"/>
  <c r="DA184"/>
  <c r="DA172"/>
  <c r="CS149"/>
  <c r="CV146"/>
  <c r="CM148"/>
  <c r="CY173"/>
  <c r="CY166"/>
  <c r="CY170"/>
  <c r="CY185"/>
  <c r="CT179"/>
  <c r="CT169"/>
  <c r="CT156"/>
  <c r="CT167"/>
  <c r="CN146"/>
  <c r="DA146"/>
  <c r="CV158"/>
  <c r="CV178"/>
  <c r="CV168"/>
  <c r="CV185"/>
  <c r="CR154"/>
  <c r="CT148"/>
  <c r="CM155"/>
  <c r="CO155"/>
  <c r="CP153"/>
  <c r="CN155"/>
  <c r="DA168"/>
  <c r="DA177"/>
  <c r="DA159"/>
  <c r="DA185"/>
  <c r="CM149"/>
  <c r="BM76"/>
  <c r="BM65"/>
  <c r="CA104"/>
  <c r="DO45"/>
  <c r="DP13"/>
  <c r="BM128"/>
  <c r="DP109"/>
  <c r="DM91"/>
  <c r="DL20"/>
  <c r="BS135"/>
  <c r="BM20"/>
  <c r="BM142"/>
  <c r="DM127"/>
  <c r="DP55"/>
  <c r="CB138"/>
  <c r="BS138"/>
  <c r="BM73"/>
  <c r="BM25"/>
  <c r="BM127"/>
  <c r="CB120"/>
  <c r="DO93"/>
  <c r="BM95"/>
  <c r="BS89"/>
  <c r="BM122"/>
  <c r="DL122"/>
  <c r="BM139"/>
  <c r="BM126"/>
  <c r="DL126"/>
  <c r="BS10"/>
  <c r="DN100"/>
  <c r="BS75"/>
  <c r="BS98"/>
  <c r="BM24"/>
  <c r="BS32"/>
  <c r="BS19"/>
  <c r="BM28"/>
  <c r="BS106"/>
  <c r="CB106"/>
  <c r="BS93"/>
  <c r="BS111"/>
  <c r="DL31"/>
  <c r="BS130"/>
  <c r="CA120"/>
  <c r="BM120"/>
  <c r="BM43"/>
  <c r="BS124"/>
  <c r="CB67"/>
  <c r="DP112"/>
  <c r="BM5"/>
  <c r="DM108"/>
  <c r="CA5"/>
  <c r="BM31"/>
  <c r="BM123"/>
  <c r="BS82"/>
  <c r="BS133"/>
  <c r="DO30"/>
  <c r="BS67"/>
  <c r="BM53"/>
  <c r="BM107"/>
  <c r="BS76"/>
  <c r="DP30"/>
  <c r="BS30"/>
  <c r="DO85"/>
  <c r="DN33"/>
  <c r="CA39"/>
  <c r="BM138"/>
  <c r="BC57"/>
  <c r="BE57"/>
  <c r="DP77"/>
  <c r="DO74"/>
  <c r="BS8"/>
  <c r="BC60"/>
  <c r="BE60"/>
  <c r="DQ140"/>
  <c r="BY55"/>
  <c r="DJ95"/>
  <c r="BL190"/>
  <c r="DL140"/>
  <c r="DJ132"/>
  <c r="BS60"/>
  <c r="DJ39"/>
  <c r="DJ35"/>
  <c r="DK98"/>
  <c r="CA41"/>
  <c r="BY101"/>
  <c r="BC100"/>
  <c r="BE100"/>
  <c r="DJ68"/>
  <c r="BM137"/>
  <c r="DK8"/>
  <c r="DJ88"/>
  <c r="BS95"/>
  <c r="BM72"/>
  <c r="BS9"/>
  <c r="DM83"/>
  <c r="BS108"/>
  <c r="DP108"/>
  <c r="BS25"/>
  <c r="DK138"/>
  <c r="BA190"/>
  <c r="CA83"/>
  <c r="DK132"/>
  <c r="DP9"/>
  <c r="BC28"/>
  <c r="BE28"/>
  <c r="BC136"/>
  <c r="BE136"/>
  <c r="BC64"/>
  <c r="BE64"/>
  <c r="CB9"/>
  <c r="DJ114"/>
  <c r="BH190"/>
  <c r="BY41"/>
  <c r="DK113"/>
  <c r="BM116"/>
  <c r="BS5"/>
  <c r="DJ24"/>
  <c r="DK89"/>
  <c r="DL116"/>
  <c r="BC138"/>
  <c r="BE138"/>
  <c r="BZ47"/>
  <c r="BM10"/>
  <c r="DF28"/>
  <c r="DJ67"/>
  <c r="BG100"/>
  <c r="DJ47"/>
  <c r="BZ105"/>
  <c r="BS107"/>
  <c r="BD190"/>
  <c r="CB5"/>
  <c r="DJ85"/>
  <c r="DK111"/>
  <c r="DJ105"/>
  <c r="BC36"/>
  <c r="BE36"/>
  <c r="BS73"/>
  <c r="BM18"/>
  <c r="BC41"/>
  <c r="BE41"/>
  <c r="BC78"/>
  <c r="BE78"/>
  <c r="DK32"/>
  <c r="DK25"/>
  <c r="CA137"/>
  <c r="DK26"/>
  <c r="DJ37"/>
  <c r="DK37"/>
  <c r="BM22"/>
  <c r="DK79"/>
  <c r="BC109"/>
  <c r="BE109"/>
  <c r="BG143"/>
  <c r="BS127"/>
  <c r="DJ124"/>
  <c r="BC93"/>
  <c r="BE93"/>
  <c r="DJ130"/>
  <c r="DJ46"/>
  <c r="BC80"/>
  <c r="BE80"/>
  <c r="BC133"/>
  <c r="BE133"/>
  <c r="DJ51"/>
  <c r="DK137"/>
  <c r="BS143"/>
  <c r="BG68"/>
  <c r="BC128"/>
  <c r="BE128"/>
  <c r="DE133"/>
  <c r="DJ50"/>
  <c r="BC140"/>
  <c r="BE140"/>
  <c r="BF190"/>
  <c r="BC132"/>
  <c r="BE132"/>
  <c r="BC142"/>
  <c r="BE142"/>
  <c r="DK88"/>
  <c r="BM60"/>
  <c r="BZ41"/>
  <c r="DL60"/>
  <c r="DK140"/>
  <c r="BG89"/>
  <c r="BC44"/>
  <c r="BE44"/>
  <c r="BG144"/>
  <c r="BX119"/>
  <c r="BT190"/>
  <c r="DJ106"/>
  <c r="BC101"/>
  <c r="BE101"/>
  <c r="DJ128"/>
  <c r="BC79"/>
  <c r="BE79"/>
  <c r="BR190"/>
  <c r="DK134"/>
  <c r="BC141"/>
  <c r="BE141"/>
  <c r="BG97"/>
  <c r="DK53"/>
  <c r="BC29"/>
  <c r="BE29"/>
  <c r="BC113"/>
  <c r="BE113"/>
  <c r="DK129"/>
  <c r="BB190"/>
  <c r="DB46"/>
  <c r="BC47"/>
  <c r="BE47"/>
  <c r="DJ143"/>
  <c r="BC40"/>
  <c r="BE40"/>
  <c r="BC134"/>
  <c r="BE134"/>
  <c r="BX106"/>
  <c r="BG126"/>
  <c r="DK144"/>
  <c r="BY138"/>
  <c r="BC105"/>
  <c r="BE105"/>
  <c r="BC66"/>
  <c r="BE66"/>
  <c r="BC71"/>
  <c r="BE71"/>
  <c r="BC20"/>
  <c r="BE20"/>
  <c r="BC23"/>
  <c r="BE23"/>
  <c r="DJ45"/>
  <c r="DJ61"/>
  <c r="DK74"/>
  <c r="DK36"/>
  <c r="DJ137"/>
  <c r="BC117"/>
  <c r="BE117"/>
  <c r="BG142"/>
  <c r="BC107"/>
  <c r="BE107"/>
  <c r="BC92"/>
  <c r="BE92"/>
  <c r="DJ111"/>
  <c r="DE79"/>
  <c r="BC144"/>
  <c r="BE144"/>
  <c r="BZ118"/>
  <c r="BZ102"/>
  <c r="BG86"/>
  <c r="DK16"/>
  <c r="DJ110"/>
  <c r="BC102"/>
  <c r="BE102"/>
  <c r="BC18"/>
  <c r="BE18"/>
  <c r="BC55"/>
  <c r="BE55"/>
  <c r="BC88"/>
  <c r="BE88"/>
  <c r="DJ21"/>
  <c r="BG65"/>
  <c r="BC65"/>
  <c r="BE65"/>
  <c r="CS19"/>
  <c r="CZ44"/>
  <c r="CU36"/>
  <c r="DA52"/>
  <c r="CV37"/>
  <c r="DB80"/>
  <c r="BC97"/>
  <c r="BE97"/>
  <c r="DK124"/>
  <c r="CS31"/>
  <c r="DK143"/>
  <c r="BG141"/>
  <c r="DJ107"/>
  <c r="CN57"/>
  <c r="CY121"/>
  <c r="BC39"/>
  <c r="BE39"/>
  <c r="BG134"/>
  <c r="DH142"/>
  <c r="BG133"/>
  <c r="CV79"/>
  <c r="CV39"/>
  <c r="BG135"/>
  <c r="DK58"/>
  <c r="DK34"/>
  <c r="CV123"/>
  <c r="BG75"/>
  <c r="BG64"/>
  <c r="BC99"/>
  <c r="BE99"/>
  <c r="CR25"/>
  <c r="DF41"/>
  <c r="BG57"/>
  <c r="DJ40"/>
  <c r="BG90"/>
  <c r="DH75"/>
  <c r="DJ93"/>
  <c r="BC114"/>
  <c r="BE114"/>
  <c r="DJ92"/>
  <c r="CY118"/>
  <c r="DK92"/>
  <c r="BY118"/>
  <c r="DK46"/>
  <c r="DJ120"/>
  <c r="BY103"/>
  <c r="CY133"/>
  <c r="BG23"/>
  <c r="BG41"/>
  <c r="BC87"/>
  <c r="BE87"/>
  <c r="CV19"/>
  <c r="DF57"/>
  <c r="DB21"/>
  <c r="CZ94"/>
  <c r="BG95"/>
  <c r="DJ135"/>
  <c r="DJ74"/>
  <c r="BG113"/>
  <c r="DM99"/>
  <c r="DK18"/>
  <c r="BC106"/>
  <c r="BE106"/>
  <c r="CV138"/>
  <c r="DJ22"/>
  <c r="DK61"/>
  <c r="BC108"/>
  <c r="BE108"/>
  <c r="BC72"/>
  <c r="BE72"/>
  <c r="BP190"/>
  <c r="CS73"/>
  <c r="BG121"/>
  <c r="DB121"/>
  <c r="BC118"/>
  <c r="BE118"/>
  <c r="DK48"/>
  <c r="CY89"/>
  <c r="BG81"/>
  <c r="BG46"/>
  <c r="BG128"/>
  <c r="BN190"/>
  <c r="CT82"/>
  <c r="DB41"/>
  <c r="BG29"/>
  <c r="DB64"/>
  <c r="DE66"/>
  <c r="DJ129"/>
  <c r="DG141"/>
  <c r="BC70"/>
  <c r="BE70"/>
  <c r="BC62"/>
  <c r="BE62"/>
  <c r="BC69"/>
  <c r="BE69"/>
  <c r="BG106"/>
  <c r="CN111"/>
  <c r="BS123"/>
  <c r="DK141"/>
  <c r="BC112"/>
  <c r="BE112"/>
  <c r="CA138"/>
  <c r="BC94"/>
  <c r="BE94"/>
  <c r="DK139"/>
  <c r="DJ54"/>
  <c r="BY54"/>
  <c r="DK142"/>
  <c r="DA35"/>
  <c r="CS44"/>
  <c r="DB69"/>
  <c r="BG80"/>
  <c r="DB42"/>
  <c r="CT25"/>
  <c r="CV99"/>
  <c r="CZ88"/>
  <c r="DB31"/>
  <c r="CV67"/>
  <c r="BG87"/>
  <c r="DB85"/>
  <c r="CZ97"/>
  <c r="CT112"/>
  <c r="CV105"/>
  <c r="CV109"/>
  <c r="DK122"/>
  <c r="BG116"/>
  <c r="CV128"/>
  <c r="DB68"/>
  <c r="CV29"/>
  <c r="BX65"/>
  <c r="BX102"/>
  <c r="BQ190"/>
  <c r="DE27"/>
  <c r="DK21"/>
  <c r="BG40"/>
  <c r="BG22"/>
  <c r="DJ72"/>
  <c r="DF18"/>
  <c r="DB23"/>
  <c r="BX101"/>
  <c r="CV66"/>
  <c r="CV96"/>
  <c r="BC121"/>
  <c r="BE121"/>
  <c r="BC37"/>
  <c r="BE37"/>
  <c r="CP121"/>
  <c r="DB76"/>
  <c r="DB25"/>
  <c r="DJ109"/>
  <c r="CV106"/>
  <c r="DB116"/>
  <c r="DB112"/>
  <c r="CZ70"/>
  <c r="BC73"/>
  <c r="BE73"/>
  <c r="CY83"/>
  <c r="CV111"/>
  <c r="BG69"/>
  <c r="CP101"/>
  <c r="BC126"/>
  <c r="BE126"/>
  <c r="BC120"/>
  <c r="BE120"/>
  <c r="DJ25"/>
  <c r="CV136"/>
  <c r="BC89"/>
  <c r="BE89"/>
  <c r="CS131"/>
  <c r="CU74"/>
  <c r="BX138"/>
  <c r="CV124"/>
  <c r="DJ19"/>
  <c r="DJ29"/>
  <c r="CT50"/>
  <c r="CW30"/>
  <c r="CV48"/>
  <c r="DK85"/>
  <c r="DH22"/>
  <c r="DB91"/>
  <c r="CT94"/>
  <c r="CU100"/>
  <c r="CV53"/>
  <c r="BG109"/>
  <c r="DK73"/>
  <c r="BC83"/>
  <c r="BE83"/>
  <c r="CS32"/>
  <c r="CW52"/>
  <c r="BG34"/>
  <c r="CY49"/>
  <c r="CZ39"/>
  <c r="CV24"/>
  <c r="CV82"/>
  <c r="DK90"/>
  <c r="BG72"/>
  <c r="CP46"/>
  <c r="BG130"/>
  <c r="DB135"/>
  <c r="BY65"/>
  <c r="CV142"/>
  <c r="DB49"/>
  <c r="DB114"/>
  <c r="BG36"/>
  <c r="DJ96"/>
  <c r="BG117"/>
  <c r="DB97"/>
  <c r="BC130"/>
  <c r="BE130"/>
  <c r="DB139"/>
  <c r="CV46"/>
  <c r="CR78"/>
  <c r="CR53"/>
  <c r="CO89"/>
  <c r="CN118"/>
  <c r="BK190"/>
  <c r="DE72"/>
  <c r="DJ108"/>
  <c r="BG83"/>
  <c r="CQ20"/>
  <c r="CO48"/>
  <c r="CM57"/>
  <c r="CM120"/>
  <c r="CW113"/>
  <c r="DF36"/>
  <c r="CU49"/>
  <c r="CQ56"/>
  <c r="CZ117"/>
  <c r="BG139"/>
  <c r="CO15"/>
  <c r="CR118"/>
  <c r="CT111"/>
  <c r="CM34"/>
  <c r="CW44"/>
  <c r="CZ51"/>
  <c r="CT41"/>
  <c r="BC15"/>
  <c r="BE15"/>
  <c r="CU19"/>
  <c r="CY35"/>
  <c r="CV18"/>
  <c r="BG73"/>
  <c r="DE71"/>
  <c r="CV90"/>
  <c r="BG92"/>
  <c r="CY125"/>
  <c r="CM104"/>
  <c r="DB73"/>
  <c r="BG31"/>
  <c r="BC90"/>
  <c r="BE90"/>
  <c r="BC127"/>
  <c r="BE127"/>
  <c r="CV51"/>
  <c r="CT19"/>
  <c r="BG132"/>
  <c r="DK82"/>
  <c r="BC96"/>
  <c r="BE96"/>
  <c r="BG77"/>
  <c r="CS135"/>
  <c r="CR113"/>
  <c r="DE80"/>
  <c r="BG120"/>
  <c r="BC68"/>
  <c r="BE68"/>
  <c r="BX83"/>
  <c r="DK54"/>
  <c r="BZ54"/>
  <c r="CQ108"/>
  <c r="CN104"/>
  <c r="CN70"/>
  <c r="CV139"/>
  <c r="DK114"/>
  <c r="BG99"/>
  <c r="CN56"/>
  <c r="CQ143"/>
  <c r="CY41"/>
  <c r="CW72"/>
  <c r="CT17"/>
  <c r="DB20"/>
  <c r="CV60"/>
  <c r="DB79"/>
  <c r="DB88"/>
  <c r="BG112"/>
  <c r="CO86"/>
  <c r="CS97"/>
  <c r="BG62"/>
  <c r="DB72"/>
  <c r="BG16"/>
  <c r="BM9"/>
  <c r="CV31"/>
  <c r="CQ42"/>
  <c r="DK65"/>
  <c r="DB16"/>
  <c r="CU83"/>
  <c r="BG101"/>
  <c r="CV32"/>
  <c r="DE99"/>
  <c r="DE112"/>
  <c r="DB24"/>
  <c r="BC110"/>
  <c r="BE110"/>
  <c r="BZ103"/>
  <c r="CY66"/>
  <c r="DB83"/>
  <c r="DB92"/>
  <c r="CV103"/>
  <c r="DE15"/>
  <c r="BG96"/>
  <c r="BG129"/>
  <c r="BC116"/>
  <c r="BE116"/>
  <c r="BG138"/>
  <c r="BC139"/>
  <c r="BE139"/>
  <c r="CA19" i="29"/>
  <c r="BA23"/>
  <c r="BB24"/>
  <c r="CA21"/>
  <c r="CJ9"/>
  <c r="CK12"/>
  <c r="CK13"/>
  <c r="BB25"/>
  <c r="BB23"/>
  <c r="CJ10"/>
  <c r="CK10"/>
  <c r="CK8"/>
  <c r="CJ8"/>
  <c r="CJ12"/>
  <c r="CJ7"/>
  <c r="CK7"/>
  <c r="CK5"/>
  <c r="CJ5"/>
  <c r="CA23"/>
  <c r="CJ3"/>
  <c r="CK3"/>
  <c r="CA26"/>
  <c r="CC15"/>
  <c r="CA27"/>
  <c r="CA24"/>
  <c r="CA25"/>
  <c r="CJ4"/>
  <c r="CK4"/>
  <c r="CJ13"/>
  <c r="CK9"/>
  <c r="CJ6"/>
  <c r="CK6"/>
  <c r="CJ11"/>
  <c r="CA22"/>
  <c r="CK11"/>
  <c r="DI97" i="28"/>
  <c r="CQ97"/>
  <c r="DE42"/>
  <c r="BG42"/>
  <c r="DJ104"/>
  <c r="CR104"/>
  <c r="CQ96"/>
  <c r="DI96"/>
  <c r="CS125"/>
  <c r="DK125"/>
  <c r="DH8"/>
  <c r="CP104"/>
  <c r="CP40"/>
  <c r="CP112"/>
  <c r="CP58"/>
  <c r="CP84"/>
  <c r="CP122"/>
  <c r="CP100"/>
  <c r="CP55"/>
  <c r="CP115"/>
  <c r="CP133"/>
  <c r="CP103"/>
  <c r="CP128"/>
  <c r="DR6"/>
  <c r="DA29"/>
  <c r="DA55"/>
  <c r="DA34"/>
  <c r="DA73"/>
  <c r="DA64"/>
  <c r="DA98"/>
  <c r="DA107"/>
  <c r="DA21"/>
  <c r="DA26"/>
  <c r="DA59"/>
  <c r="DA17"/>
  <c r="DA122"/>
  <c r="DA130"/>
  <c r="DA140"/>
  <c r="DA110"/>
  <c r="DA38"/>
  <c r="DA83"/>
  <c r="DA101"/>
  <c r="DA31"/>
  <c r="DA27"/>
  <c r="DA129"/>
  <c r="DA144"/>
  <c r="DA126"/>
  <c r="DA72"/>
  <c r="DA28"/>
  <c r="DA99"/>
  <c r="DA20"/>
  <c r="DA138"/>
  <c r="DA102"/>
  <c r="DA48"/>
  <c r="DA15"/>
  <c r="DA95"/>
  <c r="DA69"/>
  <c r="DA25"/>
  <c r="DA41"/>
  <c r="DA121"/>
  <c r="DA103"/>
  <c r="DA117"/>
  <c r="DA120"/>
  <c r="DA50"/>
  <c r="DA109"/>
  <c r="DA115"/>
  <c r="DA94"/>
  <c r="DA61"/>
  <c r="DA81"/>
  <c r="DA108"/>
  <c r="DA116"/>
  <c r="BC51"/>
  <c r="BE51"/>
  <c r="DE51"/>
  <c r="BG51"/>
  <c r="CM51"/>
  <c r="DJ30"/>
  <c r="CR30"/>
  <c r="DP7"/>
  <c r="CY139"/>
  <c r="CY137"/>
  <c r="CY37"/>
  <c r="CY73"/>
  <c r="CY110"/>
  <c r="CY107"/>
  <c r="CY120"/>
  <c r="CY143"/>
  <c r="CY65"/>
  <c r="CY69"/>
  <c r="CY104"/>
  <c r="CY56"/>
  <c r="CY70"/>
  <c r="CY61"/>
  <c r="CY33"/>
  <c r="CY27"/>
  <c r="CY29"/>
  <c r="CY124"/>
  <c r="CY15"/>
  <c r="CY103"/>
  <c r="CY53"/>
  <c r="CY76"/>
  <c r="CY95"/>
  <c r="CY32"/>
  <c r="CY52"/>
  <c r="CY130"/>
  <c r="CY127"/>
  <c r="CY87"/>
  <c r="CY59"/>
  <c r="CY22"/>
  <c r="CY84"/>
  <c r="CY144"/>
  <c r="CY109"/>
  <c r="CY135"/>
  <c r="CY50"/>
  <c r="CY92"/>
  <c r="CY79"/>
  <c r="CY112"/>
  <c r="CY136"/>
  <c r="CY74"/>
  <c r="CY23"/>
  <c r="CY108"/>
  <c r="CY62"/>
  <c r="CY63"/>
  <c r="CY25"/>
  <c r="CY19"/>
  <c r="CY31"/>
  <c r="CY57"/>
  <c r="CY82"/>
  <c r="CY60"/>
  <c r="CY138"/>
  <c r="CY116"/>
  <c r="CY67"/>
  <c r="CY30"/>
  <c r="CY26"/>
  <c r="CY132"/>
  <c r="CY105"/>
  <c r="CY119"/>
  <c r="CY97"/>
  <c r="CY91"/>
  <c r="CY126"/>
  <c r="CY123"/>
  <c r="CY111"/>
  <c r="CY142"/>
  <c r="CY114"/>
  <c r="CY129"/>
  <c r="CY117"/>
  <c r="CY44"/>
  <c r="CY98"/>
  <c r="CY58"/>
  <c r="CY80"/>
  <c r="CY96"/>
  <c r="CY140"/>
  <c r="CY72"/>
  <c r="CY93"/>
  <c r="CY45"/>
  <c r="CY81"/>
  <c r="CY64"/>
  <c r="CY17"/>
  <c r="CY46"/>
  <c r="CY42"/>
  <c r="CY55"/>
  <c r="CY134"/>
  <c r="CY71"/>
  <c r="CY102"/>
  <c r="CY18"/>
  <c r="CY51"/>
  <c r="CY24"/>
  <c r="CY94"/>
  <c r="CY90"/>
  <c r="CY21"/>
  <c r="CY77"/>
  <c r="CY128"/>
  <c r="CY48"/>
  <c r="CY75"/>
  <c r="CY36"/>
  <c r="CY38"/>
  <c r="CY34"/>
  <c r="CY122"/>
  <c r="CY86"/>
  <c r="CY141"/>
  <c r="CY54"/>
  <c r="CY101"/>
  <c r="CY16"/>
  <c r="CY99"/>
  <c r="CY88"/>
  <c r="CY131"/>
  <c r="CY47"/>
  <c r="DG70"/>
  <c r="BG70"/>
  <c r="CO70"/>
  <c r="DI38"/>
  <c r="CQ38"/>
  <c r="DG33"/>
  <c r="CO33"/>
  <c r="DK128"/>
  <c r="CS128"/>
  <c r="CR24"/>
  <c r="CO73"/>
  <c r="CS24"/>
  <c r="CR52"/>
  <c r="BC42"/>
  <c r="BE42"/>
  <c r="CU23"/>
  <c r="CR61"/>
  <c r="CP56"/>
  <c r="CZ96"/>
  <c r="CW49"/>
  <c r="CQ58"/>
  <c r="CN119"/>
  <c r="CP94"/>
  <c r="CT26"/>
  <c r="CU20"/>
  <c r="CS96"/>
  <c r="CQ107"/>
  <c r="CU87"/>
  <c r="DA89"/>
  <c r="CU107"/>
  <c r="CO54"/>
  <c r="CR123"/>
  <c r="CM92"/>
  <c r="CM18"/>
  <c r="CN26"/>
  <c r="CQ67"/>
  <c r="BG33"/>
  <c r="CP41"/>
  <c r="CS48"/>
  <c r="CY78"/>
  <c r="CQ86"/>
  <c r="CN35"/>
  <c r="CW54"/>
  <c r="CQ33"/>
  <c r="CZ72"/>
  <c r="CQ31"/>
  <c r="DA22"/>
  <c r="CQ111"/>
  <c r="CO119"/>
  <c r="CM137"/>
  <c r="CO57"/>
  <c r="CW94"/>
  <c r="CT105"/>
  <c r="CW66"/>
  <c r="CR129"/>
  <c r="CQ84"/>
  <c r="CP61"/>
  <c r="CU136"/>
  <c r="DA113"/>
  <c r="CO110"/>
  <c r="CS76"/>
  <c r="CU135"/>
  <c r="CM128"/>
  <c r="CY85"/>
  <c r="CY20"/>
  <c r="CT67"/>
  <c r="DA93"/>
  <c r="CO81"/>
  <c r="CM69"/>
  <c r="CN25"/>
  <c r="CQ91"/>
  <c r="CR69"/>
  <c r="CS41"/>
  <c r="BC49"/>
  <c r="BE49"/>
  <c r="DE49"/>
  <c r="BG49"/>
  <c r="DJ100"/>
  <c r="DG32"/>
  <c r="CO32"/>
  <c r="DF124"/>
  <c r="BG124"/>
  <c r="BC124"/>
  <c r="BE124"/>
  <c r="CN124"/>
  <c r="CR99"/>
  <c r="DE61"/>
  <c r="CM61"/>
  <c r="BG61"/>
  <c r="BC61"/>
  <c r="BE61"/>
  <c r="DE58"/>
  <c r="BC58"/>
  <c r="BE58"/>
  <c r="CM58"/>
  <c r="BG58"/>
  <c r="DG118"/>
  <c r="CO118"/>
  <c r="DK64"/>
  <c r="CS64"/>
  <c r="DF53"/>
  <c r="CN53"/>
  <c r="CS22"/>
  <c r="CS91"/>
  <c r="CS78"/>
  <c r="CS122"/>
  <c r="CS143"/>
  <c r="CS118"/>
  <c r="CS89"/>
  <c r="CS111"/>
  <c r="CS117"/>
  <c r="CS65"/>
  <c r="CS80"/>
  <c r="CS90"/>
  <c r="CS144"/>
  <c r="CS77"/>
  <c r="CS51"/>
  <c r="CS115"/>
  <c r="CS68"/>
  <c r="CS67"/>
  <c r="CS87"/>
  <c r="CS38"/>
  <c r="CS133"/>
  <c r="CS47"/>
  <c r="CS25"/>
  <c r="CS26"/>
  <c r="CS105"/>
  <c r="CS140"/>
  <c r="CS29"/>
  <c r="CS113"/>
  <c r="CS98"/>
  <c r="CS52"/>
  <c r="CS109"/>
  <c r="CS88"/>
  <c r="CS69"/>
  <c r="CS18"/>
  <c r="CS101"/>
  <c r="CS43"/>
  <c r="CS108"/>
  <c r="CS20"/>
  <c r="CS94"/>
  <c r="CS127"/>
  <c r="CS121"/>
  <c r="CS114"/>
  <c r="CS40"/>
  <c r="CS79"/>
  <c r="CS15"/>
  <c r="CS81"/>
  <c r="CS139"/>
  <c r="CS126"/>
  <c r="CS39"/>
  <c r="CS102"/>
  <c r="CS129"/>
  <c r="CS75"/>
  <c r="CS134"/>
  <c r="CS137"/>
  <c r="CS110"/>
  <c r="CS142"/>
  <c r="CS99"/>
  <c r="CS53"/>
  <c r="CS61"/>
  <c r="CS62"/>
  <c r="CS104"/>
  <c r="CS138"/>
  <c r="CS83"/>
  <c r="CS34"/>
  <c r="CS21"/>
  <c r="CS16"/>
  <c r="CS60"/>
  <c r="CS46"/>
  <c r="CS63"/>
  <c r="CS141"/>
  <c r="CS124"/>
  <c r="CS130"/>
  <c r="CS132"/>
  <c r="CS123"/>
  <c r="CS74"/>
  <c r="CS85"/>
  <c r="CS27"/>
  <c r="CS112"/>
  <c r="CS36"/>
  <c r="CS28"/>
  <c r="CS17"/>
  <c r="CS103"/>
  <c r="CS42"/>
  <c r="CS59"/>
  <c r="CS82"/>
  <c r="BG84"/>
  <c r="BC84"/>
  <c r="BE84"/>
  <c r="CN73"/>
  <c r="CN93"/>
  <c r="CN62"/>
  <c r="CN112"/>
  <c r="CN143"/>
  <c r="CN94"/>
  <c r="CN121"/>
  <c r="CN133"/>
  <c r="CN107"/>
  <c r="CN75"/>
  <c r="CN19"/>
  <c r="CN51"/>
  <c r="CN87"/>
  <c r="CN28"/>
  <c r="CN68"/>
  <c r="CN123"/>
  <c r="CN80"/>
  <c r="CN49"/>
  <c r="CN50"/>
  <c r="CN39"/>
  <c r="CN15"/>
  <c r="CN114"/>
  <c r="CN43"/>
  <c r="CN90"/>
  <c r="CN102"/>
  <c r="CN105"/>
  <c r="CN141"/>
  <c r="CN48"/>
  <c r="CN83"/>
  <c r="CN129"/>
  <c r="CN97"/>
  <c r="CN110"/>
  <c r="CN128"/>
  <c r="CN132"/>
  <c r="CN72"/>
  <c r="CN41"/>
  <c r="CN21"/>
  <c r="CN24"/>
  <c r="CN60"/>
  <c r="CN55"/>
  <c r="CN66"/>
  <c r="CN139"/>
  <c r="CN127"/>
  <c r="CN77"/>
  <c r="CN22"/>
  <c r="CN34"/>
  <c r="CN67"/>
  <c r="CN138"/>
  <c r="CN58"/>
  <c r="CN103"/>
  <c r="CN144"/>
  <c r="CN61"/>
  <c r="CN115"/>
  <c r="CN136"/>
  <c r="CN117"/>
  <c r="CN29"/>
  <c r="CN18"/>
  <c r="CN64"/>
  <c r="CN36"/>
  <c r="CN71"/>
  <c r="CN79"/>
  <c r="CN91"/>
  <c r="CN37"/>
  <c r="CN38"/>
  <c r="CN31"/>
  <c r="CN82"/>
  <c r="CN100"/>
  <c r="CN59"/>
  <c r="CN86"/>
  <c r="CN89"/>
  <c r="CN109"/>
  <c r="CN95"/>
  <c r="CN76"/>
  <c r="CN40"/>
  <c r="CN47"/>
  <c r="CN106"/>
  <c r="CN101"/>
  <c r="CN98"/>
  <c r="CN99"/>
  <c r="CN30"/>
  <c r="CN140"/>
  <c r="CN135"/>
  <c r="CN113"/>
  <c r="CN142"/>
  <c r="CN65"/>
  <c r="CN69"/>
  <c r="CN74"/>
  <c r="CN92"/>
  <c r="DI6"/>
  <c r="CQ94"/>
  <c r="CQ22"/>
  <c r="CQ48"/>
  <c r="CQ68"/>
  <c r="CQ37"/>
  <c r="CQ88"/>
  <c r="CQ133"/>
  <c r="CQ109"/>
  <c r="CQ129"/>
  <c r="CQ121"/>
  <c r="CQ122"/>
  <c r="CQ112"/>
  <c r="CQ87"/>
  <c r="CQ61"/>
  <c r="CQ105"/>
  <c r="CQ41"/>
  <c r="CQ140"/>
  <c r="CQ104"/>
  <c r="CQ142"/>
  <c r="CQ102"/>
  <c r="CQ15"/>
  <c r="CQ115"/>
  <c r="DI113"/>
  <c r="CQ113"/>
  <c r="DG140"/>
  <c r="CO140"/>
  <c r="BC38"/>
  <c r="BE38"/>
  <c r="BX38"/>
  <c r="DE38"/>
  <c r="BG38"/>
  <c r="CM38"/>
  <c r="DH124"/>
  <c r="CP124"/>
  <c r="CO59"/>
  <c r="BG59"/>
  <c r="DG59"/>
  <c r="DH16"/>
  <c r="CP16"/>
  <c r="CR20"/>
  <c r="CQ64"/>
  <c r="CN44"/>
  <c r="CS37"/>
  <c r="CS116"/>
  <c r="CR27"/>
  <c r="CS55"/>
  <c r="CM63"/>
  <c r="CT61"/>
  <c r="CN27"/>
  <c r="CW81"/>
  <c r="CR89"/>
  <c r="CR119"/>
  <c r="CT66"/>
  <c r="CY28"/>
  <c r="CT85"/>
  <c r="CW61"/>
  <c r="CZ34"/>
  <c r="BC53"/>
  <c r="BE53"/>
  <c r="CP29"/>
  <c r="DA54"/>
  <c r="CQ66"/>
  <c r="CN84"/>
  <c r="CN17"/>
  <c r="CQ83"/>
  <c r="CY40"/>
  <c r="CN88"/>
  <c r="CR90"/>
  <c r="CT110"/>
  <c r="CN131"/>
  <c r="CR58"/>
  <c r="CY100"/>
  <c r="CN78"/>
  <c r="CR100"/>
  <c r="CY113"/>
  <c r="CY68"/>
  <c r="CN120"/>
  <c r="DA78"/>
  <c r="CO76"/>
  <c r="CS23"/>
  <c r="CP59"/>
  <c r="CR56"/>
  <c r="DG17"/>
  <c r="CO17"/>
  <c r="DH125"/>
  <c r="CP125"/>
  <c r="CR48"/>
  <c r="DJ48"/>
  <c r="CP110"/>
  <c r="BG110"/>
  <c r="DH110"/>
  <c r="CQ127"/>
  <c r="DI127"/>
  <c r="BC43"/>
  <c r="BE43"/>
  <c r="CM43"/>
  <c r="DE43"/>
  <c r="BG43"/>
  <c r="CM90"/>
  <c r="CM115"/>
  <c r="CM65"/>
  <c r="CM36"/>
  <c r="CM71"/>
  <c r="CM55"/>
  <c r="CM82"/>
  <c r="CM87"/>
  <c r="CM22"/>
  <c r="CM91"/>
  <c r="CM35"/>
  <c r="CM125"/>
  <c r="CM85"/>
  <c r="CM86"/>
  <c r="CM124"/>
  <c r="CM40"/>
  <c r="CM100"/>
  <c r="CM102"/>
  <c r="CM129"/>
  <c r="CM138"/>
  <c r="CM37"/>
  <c r="CM133"/>
  <c r="CM62"/>
  <c r="CM139"/>
  <c r="CM117"/>
  <c r="CM107"/>
  <c r="CM126"/>
  <c r="CM28"/>
  <c r="CM47"/>
  <c r="CM99"/>
  <c r="CM112"/>
  <c r="CM108"/>
  <c r="CM105"/>
  <c r="CM59"/>
  <c r="CM41"/>
  <c r="CM30"/>
  <c r="CM70"/>
  <c r="CM78"/>
  <c r="CM135"/>
  <c r="CM80"/>
  <c r="CZ107"/>
  <c r="CZ104"/>
  <c r="CZ77"/>
  <c r="CZ95"/>
  <c r="CZ24"/>
  <c r="CZ25"/>
  <c r="CZ102"/>
  <c r="CZ52"/>
  <c r="CZ33"/>
  <c r="CZ18"/>
  <c r="CZ16"/>
  <c r="CZ80"/>
  <c r="CZ127"/>
  <c r="CZ57"/>
  <c r="CZ120"/>
  <c r="CZ98"/>
  <c r="CZ74"/>
  <c r="CZ61"/>
  <c r="CZ38"/>
  <c r="CZ15"/>
  <c r="CZ118"/>
  <c r="CZ108"/>
  <c r="CZ143"/>
  <c r="CZ17"/>
  <c r="CZ56"/>
  <c r="CZ100"/>
  <c r="CZ89"/>
  <c r="CZ78"/>
  <c r="CZ19"/>
  <c r="CZ85"/>
  <c r="CZ63"/>
  <c r="CZ87"/>
  <c r="CZ138"/>
  <c r="CZ106"/>
  <c r="CZ116"/>
  <c r="CZ73"/>
  <c r="CZ112"/>
  <c r="CZ105"/>
  <c r="CZ114"/>
  <c r="CZ45"/>
  <c r="CZ26"/>
  <c r="CZ41"/>
  <c r="CZ30"/>
  <c r="CZ135"/>
  <c r="CZ20"/>
  <c r="CZ126"/>
  <c r="CZ62"/>
  <c r="DM6"/>
  <c r="CU64"/>
  <c r="CU123"/>
  <c r="CU94"/>
  <c r="CU25"/>
  <c r="CU140"/>
  <c r="CU120"/>
  <c r="CU124"/>
  <c r="CU54"/>
  <c r="CU117"/>
  <c r="CU102"/>
  <c r="CU114"/>
  <c r="CU69"/>
  <c r="CU110"/>
  <c r="BP6"/>
  <c r="CW78"/>
  <c r="CW126"/>
  <c r="CW137"/>
  <c r="CW43"/>
  <c r="CW21"/>
  <c r="CW65"/>
  <c r="CW39"/>
  <c r="CW42"/>
  <c r="CW59"/>
  <c r="CW101"/>
  <c r="CW116"/>
  <c r="CW130"/>
  <c r="CW142"/>
  <c r="CW31"/>
  <c r="CW87"/>
  <c r="CW108"/>
  <c r="CW64"/>
  <c r="CW63"/>
  <c r="CW124"/>
  <c r="CW18"/>
  <c r="CW58"/>
  <c r="CW104"/>
  <c r="CW110"/>
  <c r="CW69"/>
  <c r="CW131"/>
  <c r="CW80"/>
  <c r="CW89"/>
  <c r="CW121"/>
  <c r="CW25"/>
  <c r="CW15"/>
  <c r="CW95"/>
  <c r="CW51"/>
  <c r="CW57"/>
  <c r="CW17"/>
  <c r="CW23"/>
  <c r="CW138"/>
  <c r="CW105"/>
  <c r="CW103"/>
  <c r="CW118"/>
  <c r="CW67"/>
  <c r="CW119"/>
  <c r="CW97"/>
  <c r="CW16"/>
  <c r="CW112"/>
  <c r="CW27"/>
  <c r="CW86"/>
  <c r="CW115"/>
  <c r="CW70"/>
  <c r="DE17"/>
  <c r="BC17"/>
  <c r="BE17"/>
  <c r="CM17"/>
  <c r="BG17"/>
  <c r="DE131"/>
  <c r="BG131"/>
  <c r="CM131"/>
  <c r="BC131"/>
  <c r="BE131"/>
  <c r="DK86"/>
  <c r="CS86"/>
  <c r="DG98"/>
  <c r="CO98"/>
  <c r="BC67"/>
  <c r="BE67"/>
  <c r="BX67"/>
  <c r="DE67"/>
  <c r="BG67"/>
  <c r="CM67"/>
  <c r="DK95"/>
  <c r="CS95"/>
  <c r="CM60"/>
  <c r="DE60"/>
  <c r="BG60"/>
  <c r="CR54"/>
  <c r="CP53"/>
  <c r="CO46"/>
  <c r="CO28"/>
  <c r="CP139"/>
  <c r="CQ80"/>
  <c r="CP141"/>
  <c r="CR96"/>
  <c r="CR94"/>
  <c r="CO143"/>
  <c r="CM66"/>
  <c r="CQ34"/>
  <c r="CQ50"/>
  <c r="DA36"/>
  <c r="CS107"/>
  <c r="CS56"/>
  <c r="DA66"/>
  <c r="CS50"/>
  <c r="CN63"/>
  <c r="CN23"/>
  <c r="CY43"/>
  <c r="CO36"/>
  <c r="CP38"/>
  <c r="CW76"/>
  <c r="CT49"/>
  <c r="DA30"/>
  <c r="CM29"/>
  <c r="CO101"/>
  <c r="CT39"/>
  <c r="CN81"/>
  <c r="CY115"/>
  <c r="DA96"/>
  <c r="CN16"/>
  <c r="CT58"/>
  <c r="CQ19"/>
  <c r="DA51"/>
  <c r="CN52"/>
  <c r="CM39"/>
  <c r="CY39"/>
  <c r="CZ49"/>
  <c r="DA39"/>
  <c r="CM50"/>
  <c r="CS84"/>
  <c r="CO79"/>
  <c r="CN126"/>
  <c r="CT70"/>
  <c r="CM122"/>
  <c r="CW125"/>
  <c r="CP80"/>
  <c r="CU76"/>
  <c r="CM114"/>
  <c r="CZ82"/>
  <c r="CZ37"/>
  <c r="CQ103"/>
  <c r="CM15"/>
  <c r="DA114"/>
  <c r="CZ144"/>
  <c r="DJ75"/>
  <c r="CR75"/>
  <c r="CN33"/>
  <c r="DF33"/>
  <c r="DF125"/>
  <c r="BG125"/>
  <c r="CN125"/>
  <c r="BC125"/>
  <c r="BE125"/>
  <c r="CO136"/>
  <c r="CO83"/>
  <c r="CO131"/>
  <c r="CO106"/>
  <c r="CO29"/>
  <c r="CO75"/>
  <c r="CO82"/>
  <c r="CO137"/>
  <c r="CO132"/>
  <c r="CO107"/>
  <c r="CO128"/>
  <c r="CO60"/>
  <c r="CO31"/>
  <c r="CO47"/>
  <c r="CO45"/>
  <c r="CO111"/>
  <c r="CO135"/>
  <c r="CO43"/>
  <c r="CO102"/>
  <c r="CO69"/>
  <c r="CO90"/>
  <c r="CO61"/>
  <c r="CO127"/>
  <c r="CO139"/>
  <c r="CO112"/>
  <c r="CO95"/>
  <c r="CO80"/>
  <c r="CO96"/>
  <c r="CO66"/>
  <c r="CO144"/>
  <c r="CO141"/>
  <c r="CO67"/>
  <c r="CO103"/>
  <c r="CO85"/>
  <c r="CO92"/>
  <c r="CO94"/>
  <c r="CO38"/>
  <c r="CO78"/>
  <c r="CO26"/>
  <c r="CO84"/>
  <c r="CO121"/>
  <c r="CO133"/>
  <c r="CO21"/>
  <c r="CO49"/>
  <c r="CO105"/>
  <c r="CO100"/>
  <c r="CO16"/>
  <c r="CO53"/>
  <c r="CO88"/>
  <c r="CO64"/>
  <c r="CO27"/>
  <c r="CO39"/>
  <c r="CO62"/>
  <c r="CO142"/>
  <c r="CO42"/>
  <c r="CO55"/>
  <c r="CO130"/>
  <c r="CO72"/>
  <c r="CO23"/>
  <c r="CO41"/>
  <c r="CO37"/>
  <c r="CO34"/>
  <c r="CO63"/>
  <c r="CO117"/>
  <c r="CO122"/>
  <c r="CO50"/>
  <c r="CO129"/>
  <c r="CO123"/>
  <c r="CO116"/>
  <c r="CO44"/>
  <c r="CO65"/>
  <c r="CO19"/>
  <c r="CO109"/>
  <c r="CO52"/>
  <c r="CO99"/>
  <c r="CO51"/>
  <c r="CO25"/>
  <c r="CO74"/>
  <c r="CO126"/>
  <c r="CO68"/>
  <c r="CO87"/>
  <c r="CO97"/>
  <c r="CO113"/>
  <c r="BY3"/>
  <c r="BX3"/>
  <c r="BZ3"/>
  <c r="CA3"/>
  <c r="CC3"/>
  <c r="CR141"/>
  <c r="CR124"/>
  <c r="CR115"/>
  <c r="CR50"/>
  <c r="CR18"/>
  <c r="CR138"/>
  <c r="CR132"/>
  <c r="CR46"/>
  <c r="CR135"/>
  <c r="CR67"/>
  <c r="CR60"/>
  <c r="CR43"/>
  <c r="CR17"/>
  <c r="CR143"/>
  <c r="CR73"/>
  <c r="CR112"/>
  <c r="CR140"/>
  <c r="CR59"/>
  <c r="CR105"/>
  <c r="CR98"/>
  <c r="CR76"/>
  <c r="CR144"/>
  <c r="CR134"/>
  <c r="CR107"/>
  <c r="CR81"/>
  <c r="CR93"/>
  <c r="CR133"/>
  <c r="CR65"/>
  <c r="CR130"/>
  <c r="CR95"/>
  <c r="CR45"/>
  <c r="CR36"/>
  <c r="CR37"/>
  <c r="CR35"/>
  <c r="CR19"/>
  <c r="CR71"/>
  <c r="CR125"/>
  <c r="CR88"/>
  <c r="CR29"/>
  <c r="CR38"/>
  <c r="CR131"/>
  <c r="CR106"/>
  <c r="CR114"/>
  <c r="CR64"/>
  <c r="CR79"/>
  <c r="CR110"/>
  <c r="CR32"/>
  <c r="CR116"/>
  <c r="CR47"/>
  <c r="CR126"/>
  <c r="CR62"/>
  <c r="CR44"/>
  <c r="CR84"/>
  <c r="CR127"/>
  <c r="CR80"/>
  <c r="CR68"/>
  <c r="CR39"/>
  <c r="CR72"/>
  <c r="CR33"/>
  <c r="CR31"/>
  <c r="CR22"/>
  <c r="CR15"/>
  <c r="CR108"/>
  <c r="CR101"/>
  <c r="CR57"/>
  <c r="CR55"/>
  <c r="CR103"/>
  <c r="CR92"/>
  <c r="CR74"/>
  <c r="CR42"/>
  <c r="CR21"/>
  <c r="CR111"/>
  <c r="CR85"/>
  <c r="CR120"/>
  <c r="CR23"/>
  <c r="CR91"/>
  <c r="CR41"/>
  <c r="CR28"/>
  <c r="CR82"/>
  <c r="CR87"/>
  <c r="CR109"/>
  <c r="CR63"/>
  <c r="CR137"/>
  <c r="CR102"/>
  <c r="CR51"/>
  <c r="CR122"/>
  <c r="CR26"/>
  <c r="CT98"/>
  <c r="CT100"/>
  <c r="CT79"/>
  <c r="CT71"/>
  <c r="CT95"/>
  <c r="CT114"/>
  <c r="CT74"/>
  <c r="CT40"/>
  <c r="CT143"/>
  <c r="CT127"/>
  <c r="CT76"/>
  <c r="CT23"/>
  <c r="CT119"/>
  <c r="CT96"/>
  <c r="CT56"/>
  <c r="CT20"/>
  <c r="CT52"/>
  <c r="CT55"/>
  <c r="CT126"/>
  <c r="CT68"/>
  <c r="CT81"/>
  <c r="CT38"/>
  <c r="CT132"/>
  <c r="CT121"/>
  <c r="CT130"/>
  <c r="CT136"/>
  <c r="CT62"/>
  <c r="CT30"/>
  <c r="CT108"/>
  <c r="CT92"/>
  <c r="CT75"/>
  <c r="CT47"/>
  <c r="CS33"/>
  <c r="DK33"/>
  <c r="DE118"/>
  <c r="CM118"/>
  <c r="BX118"/>
  <c r="BG118"/>
  <c r="BG44"/>
  <c r="CM44"/>
  <c r="DI30"/>
  <c r="CQ30"/>
  <c r="DI131"/>
  <c r="CQ131"/>
  <c r="DF111"/>
  <c r="BG111"/>
  <c r="DJ86"/>
  <c r="CR86"/>
  <c r="DJ66"/>
  <c r="CR66"/>
  <c r="DK30"/>
  <c r="CS30"/>
  <c r="DH136"/>
  <c r="CP136"/>
  <c r="BG136"/>
  <c r="DG35"/>
  <c r="CO35"/>
  <c r="DK100"/>
  <c r="CS100"/>
  <c r="BC50"/>
  <c r="BE50"/>
  <c r="BG50"/>
  <c r="DE32"/>
  <c r="CM32"/>
  <c r="BC32"/>
  <c r="BE32"/>
  <c r="BG32"/>
  <c r="CQ32"/>
  <c r="CM127"/>
  <c r="CP71"/>
  <c r="CQ106"/>
  <c r="CO114"/>
  <c r="CM73"/>
  <c r="CW40"/>
  <c r="CO22"/>
  <c r="CQ29"/>
  <c r="CW68"/>
  <c r="CN116"/>
  <c r="DA142"/>
  <c r="CM76"/>
  <c r="CM98"/>
  <c r="CR49"/>
  <c r="CR142"/>
  <c r="CN42"/>
  <c r="CW74"/>
  <c r="CT65"/>
  <c r="CP118"/>
  <c r="CO138"/>
  <c r="CS35"/>
  <c r="CU42"/>
  <c r="CM42"/>
  <c r="CN20"/>
  <c r="CZ43"/>
  <c r="CM23"/>
  <c r="DA19"/>
  <c r="CR16"/>
  <c r="CS58"/>
  <c r="CU59"/>
  <c r="CZ86"/>
  <c r="CT16"/>
  <c r="DA67"/>
  <c r="CY106"/>
  <c r="CQ118"/>
  <c r="CQ135"/>
  <c r="DA128"/>
  <c r="CR136"/>
  <c r="CU84"/>
  <c r="CU89"/>
  <c r="CT142"/>
  <c r="CN130"/>
  <c r="CZ48"/>
  <c r="CO40"/>
  <c r="CZ71"/>
  <c r="CO124"/>
  <c r="CS54"/>
  <c r="CR128"/>
  <c r="CM25"/>
  <c r="DA40"/>
  <c r="CT90"/>
  <c r="CR97"/>
  <c r="CO134"/>
  <c r="CN137"/>
  <c r="DE119"/>
  <c r="BG119"/>
  <c r="CN122"/>
  <c r="DF122"/>
  <c r="CM110"/>
  <c r="DE140"/>
  <c r="DK49"/>
  <c r="BC143"/>
  <c r="BE143"/>
  <c r="DE143"/>
  <c r="CM143"/>
  <c r="DE18"/>
  <c r="BG18"/>
  <c r="DJ94"/>
  <c r="DK96"/>
  <c r="BC54"/>
  <c r="BE54"/>
  <c r="DE54"/>
  <c r="DE123"/>
  <c r="BC123"/>
  <c r="BE123"/>
  <c r="DK136"/>
  <c r="DJ136"/>
  <c r="DK56"/>
  <c r="DK31"/>
  <c r="CQ136"/>
  <c r="DI136"/>
  <c r="DK71"/>
  <c r="BX137"/>
  <c r="DE137"/>
  <c r="BG137"/>
  <c r="DR4"/>
  <c r="DA139"/>
  <c r="DK75"/>
  <c r="DE26"/>
  <c r="BC26"/>
  <c r="BE26"/>
  <c r="BG26"/>
  <c r="DE93"/>
  <c r="BY102"/>
  <c r="DJ102"/>
  <c r="DK80"/>
  <c r="DK101"/>
  <c r="BZ101"/>
  <c r="BY119"/>
  <c r="DJ119"/>
  <c r="DJ38"/>
  <c r="BY38"/>
  <c r="DJ31"/>
  <c r="DK116"/>
  <c r="DE86"/>
  <c r="BC86"/>
  <c r="BE86"/>
  <c r="DG64"/>
  <c r="BC19"/>
  <c r="BE19"/>
  <c r="DK22"/>
  <c r="DK107"/>
  <c r="CV27"/>
  <c r="CP20"/>
  <c r="DB27"/>
  <c r="DB29"/>
  <c r="CV98"/>
  <c r="CV80"/>
  <c r="DB93"/>
  <c r="CS70"/>
  <c r="CU88"/>
  <c r="DB117"/>
  <c r="CP75"/>
  <c r="DB78"/>
  <c r="CV59"/>
  <c r="CU130"/>
  <c r="CV119"/>
  <c r="CP82"/>
  <c r="CU80"/>
  <c r="CV35"/>
  <c r="DB44"/>
  <c r="CV49"/>
  <c r="DE74"/>
  <c r="CT104"/>
  <c r="CP48"/>
  <c r="CR40"/>
  <c r="CU118"/>
  <c r="CT124"/>
  <c r="CT87"/>
  <c r="DB113"/>
  <c r="CU122"/>
  <c r="CU31"/>
  <c r="DB86"/>
  <c r="CU112"/>
  <c r="CP135"/>
  <c r="DB128"/>
  <c r="DB109"/>
  <c r="CV104"/>
  <c r="CT129"/>
  <c r="CR121"/>
  <c r="CU132"/>
  <c r="DB141"/>
  <c r="CT64"/>
  <c r="CT107"/>
  <c r="CW20"/>
  <c r="CT29"/>
  <c r="CU32"/>
  <c r="CW33"/>
  <c r="CW47"/>
  <c r="CP25"/>
  <c r="CM45"/>
  <c r="CT33"/>
  <c r="DB40"/>
  <c r="CW50"/>
  <c r="CV43"/>
  <c r="CV20"/>
  <c r="CV42"/>
  <c r="CZ32"/>
  <c r="CZ46"/>
  <c r="BG20"/>
  <c r="CP49"/>
  <c r="CQ17"/>
  <c r="CU37"/>
  <c r="DB56"/>
  <c r="CZ22"/>
  <c r="BC48"/>
  <c r="BE48"/>
  <c r="CM16"/>
  <c r="CT48"/>
  <c r="CU58"/>
  <c r="BX41"/>
  <c r="CN45"/>
  <c r="CP66"/>
  <c r="DA80"/>
  <c r="CQ36"/>
  <c r="CN54"/>
  <c r="CO20"/>
  <c r="CW73"/>
  <c r="CU39"/>
  <c r="CU60"/>
  <c r="CQ63"/>
  <c r="CT18"/>
  <c r="CQ18"/>
  <c r="DB15"/>
  <c r="DB47"/>
  <c r="DB45"/>
  <c r="CP34"/>
  <c r="CP18"/>
  <c r="CZ69"/>
  <c r="CZ59"/>
  <c r="CQ39"/>
  <c r="DE68"/>
  <c r="BC25"/>
  <c r="BE25"/>
  <c r="DA70"/>
  <c r="CT97"/>
  <c r="CV92"/>
  <c r="CV87"/>
  <c r="CV57"/>
  <c r="CZ83"/>
  <c r="CQ44"/>
  <c r="CQ57"/>
  <c r="CT54"/>
  <c r="CP67"/>
  <c r="BC77"/>
  <c r="BE77"/>
  <c r="CP89"/>
  <c r="CQ69"/>
  <c r="CU111"/>
  <c r="DF25"/>
  <c r="CZ66"/>
  <c r="CP93"/>
  <c r="BC74"/>
  <c r="BE74"/>
  <c r="CV54"/>
  <c r="CR77"/>
  <c r="CP35"/>
  <c r="CP60"/>
  <c r="DB70"/>
  <c r="DB38"/>
  <c r="DB65"/>
  <c r="DI91"/>
  <c r="CW85"/>
  <c r="DB100"/>
  <c r="CU109"/>
  <c r="DB127"/>
  <c r="CZ141"/>
  <c r="CQ70"/>
  <c r="DB123"/>
  <c r="DA133"/>
  <c r="CW90"/>
  <c r="CV117"/>
  <c r="CT131"/>
  <c r="CU144"/>
  <c r="CT123"/>
  <c r="DK93"/>
  <c r="CT102"/>
  <c r="CW34"/>
  <c r="CW132"/>
  <c r="CW56"/>
  <c r="CW37"/>
  <c r="CU16"/>
  <c r="CV73"/>
  <c r="CU96"/>
  <c r="DA100"/>
  <c r="DB107"/>
  <c r="CP120"/>
  <c r="CU133"/>
  <c r="CQ137"/>
  <c r="CQ141"/>
  <c r="BG74"/>
  <c r="CU103"/>
  <c r="BX120"/>
  <c r="DB142"/>
  <c r="CP77"/>
  <c r="DA111"/>
  <c r="CZ93"/>
  <c r="CV118"/>
  <c r="CQ100"/>
  <c r="CU33"/>
  <c r="CU51"/>
  <c r="CU48"/>
  <c r="DB103"/>
  <c r="DB102"/>
  <c r="DB55"/>
  <c r="CV41"/>
  <c r="BC103"/>
  <c r="BE103"/>
  <c r="DB36"/>
  <c r="CQ85"/>
  <c r="CM96"/>
  <c r="CZ103"/>
  <c r="CP111"/>
  <c r="CP116"/>
  <c r="CZ121"/>
  <c r="BG127"/>
  <c r="CV107"/>
  <c r="CW135"/>
  <c r="CZ124"/>
  <c r="CZ128"/>
  <c r="CZ115"/>
  <c r="CZ50"/>
  <c r="DH97"/>
  <c r="DH118"/>
  <c r="CO30"/>
  <c r="CP85"/>
  <c r="CW35"/>
  <c r="CP72"/>
  <c r="DA97"/>
  <c r="CT109"/>
  <c r="CQ125"/>
  <c r="CV132"/>
  <c r="DB134"/>
  <c r="CZ142"/>
  <c r="CW77"/>
  <c r="CZ92"/>
  <c r="CU101"/>
  <c r="CP105"/>
  <c r="CQ117"/>
  <c r="DB129"/>
  <c r="DA131"/>
  <c r="CP138"/>
  <c r="CT141"/>
  <c r="CQ51"/>
  <c r="CV112"/>
  <c r="CV88"/>
  <c r="CV135"/>
  <c r="CN96"/>
  <c r="CU65"/>
  <c r="CV93"/>
  <c r="CM123"/>
  <c r="CM54"/>
  <c r="CM94"/>
  <c r="CM46"/>
  <c r="CT91"/>
  <c r="CT83"/>
  <c r="CT51"/>
  <c r="DA125"/>
  <c r="DA68"/>
  <c r="DA53"/>
  <c r="DA74"/>
  <c r="DA18"/>
  <c r="DA37"/>
  <c r="DA86"/>
  <c r="DB106"/>
  <c r="DF118"/>
  <c r="CP106"/>
  <c r="CP68"/>
  <c r="CM106"/>
  <c r="CZ84"/>
  <c r="CQ21"/>
  <c r="CZ29"/>
  <c r="CQ138"/>
  <c r="CQ128"/>
  <c r="CW136"/>
  <c r="CO77"/>
  <c r="BI190"/>
  <c r="BG54"/>
  <c r="BG102"/>
  <c r="DA132"/>
  <c r="DB136"/>
  <c r="BG107"/>
  <c r="CW134"/>
  <c r="CU137"/>
  <c r="CZ137"/>
  <c r="BJ190"/>
  <c r="BG105"/>
  <c r="BG94"/>
  <c r="CP130"/>
  <c r="DJ83"/>
  <c r="BY83"/>
  <c r="DK94"/>
  <c r="BZ15"/>
  <c r="DK15"/>
  <c r="BZ120"/>
  <c r="DK120"/>
  <c r="DG91"/>
  <c r="DK72"/>
  <c r="BC137"/>
  <c r="BE137"/>
  <c r="DF137"/>
  <c r="DJ89"/>
  <c r="DK83"/>
  <c r="BZ83"/>
  <c r="DK127"/>
  <c r="DJ115"/>
  <c r="DK91"/>
  <c r="DK77"/>
  <c r="DK67"/>
  <c r="BZ67"/>
  <c r="DK44"/>
  <c r="DJ59"/>
  <c r="BC35"/>
  <c r="BE35"/>
  <c r="BG35"/>
  <c r="DE122"/>
  <c r="DK38"/>
  <c r="BZ38"/>
  <c r="DK35"/>
  <c r="DF135"/>
  <c r="BC135"/>
  <c r="BE135"/>
  <c r="BC81"/>
  <c r="BE81"/>
  <c r="DE81"/>
  <c r="DE115"/>
  <c r="BG115"/>
  <c r="BC115"/>
  <c r="BE115"/>
  <c r="DJ63"/>
  <c r="BX34"/>
  <c r="DF34"/>
  <c r="DK39"/>
  <c r="BZ39"/>
  <c r="CP30"/>
  <c r="CV26"/>
  <c r="CP21"/>
  <c r="CR83"/>
  <c r="CP57"/>
  <c r="CP92"/>
  <c r="CM74"/>
  <c r="CP81"/>
  <c r="BC63"/>
  <c r="BE63"/>
  <c r="DB110"/>
  <c r="CU128"/>
  <c r="CV56"/>
  <c r="CU106"/>
  <c r="DB95"/>
  <c r="CV126"/>
  <c r="CV70"/>
  <c r="DB140"/>
  <c r="CS119"/>
  <c r="CM49"/>
  <c r="CU138"/>
  <c r="CU63"/>
  <c r="CT37"/>
  <c r="CQ46"/>
  <c r="CW38"/>
  <c r="CW41"/>
  <c r="CW55"/>
  <c r="BC24"/>
  <c r="BE24"/>
  <c r="BC45"/>
  <c r="BE45"/>
  <c r="CV28"/>
  <c r="CV50"/>
  <c r="CZ40"/>
  <c r="CZ54"/>
  <c r="DK45"/>
  <c r="BG52"/>
  <c r="CU30"/>
  <c r="BX54"/>
  <c r="CT42"/>
  <c r="BG55"/>
  <c r="CU29"/>
  <c r="CP15"/>
  <c r="CQ25"/>
  <c r="DB35"/>
  <c r="CP65"/>
  <c r="CW71"/>
  <c r="CT31"/>
  <c r="CP36"/>
  <c r="CU90"/>
  <c r="CQ47"/>
  <c r="CN46"/>
  <c r="CW26"/>
  <c r="BG39"/>
  <c r="DB62"/>
  <c r="DB17"/>
  <c r="BG56"/>
  <c r="BG76"/>
  <c r="DB19"/>
  <c r="DB58"/>
  <c r="DB18"/>
  <c r="CP39"/>
  <c r="CP23"/>
  <c r="CZ36"/>
  <c r="CZ67"/>
  <c r="BG28"/>
  <c r="CM68"/>
  <c r="DJ69"/>
  <c r="CZ28"/>
  <c r="CV69"/>
  <c r="CV95"/>
  <c r="CV65"/>
  <c r="CV17"/>
  <c r="CZ91"/>
  <c r="CQ72"/>
  <c r="CQ73"/>
  <c r="CM77"/>
  <c r="CM111"/>
  <c r="CU119"/>
  <c r="CU98"/>
  <c r="DB61"/>
  <c r="DA91"/>
  <c r="CP24"/>
  <c r="DA46"/>
  <c r="CM101"/>
  <c r="CP54"/>
  <c r="CP78"/>
  <c r="DB82"/>
  <c r="DB39"/>
  <c r="CU38"/>
  <c r="CM79"/>
  <c r="CU95"/>
  <c r="CZ53"/>
  <c r="CT84"/>
  <c r="DB99"/>
  <c r="CT113"/>
  <c r="CM121"/>
  <c r="DA56"/>
  <c r="CV102"/>
  <c r="CW122"/>
  <c r="CP132"/>
  <c r="CV86"/>
  <c r="CQ130"/>
  <c r="CP117"/>
  <c r="CS93"/>
  <c r="BG104"/>
  <c r="CW82"/>
  <c r="CW140"/>
  <c r="CW79"/>
  <c r="CW84"/>
  <c r="BG140"/>
  <c r="CQ95"/>
  <c r="CW106"/>
  <c r="DA119"/>
  <c r="BG123"/>
  <c r="CM136"/>
  <c r="CP144"/>
  <c r="CV97"/>
  <c r="CU134"/>
  <c r="CW141"/>
  <c r="CW75"/>
  <c r="CQ126"/>
  <c r="CT116"/>
  <c r="CU44"/>
  <c r="CU57"/>
  <c r="CU55"/>
  <c r="DB105"/>
  <c r="DB67"/>
  <c r="CM116"/>
  <c r="CM103"/>
  <c r="CW83"/>
  <c r="CP95"/>
  <c r="CW102"/>
  <c r="CV110"/>
  <c r="CO120"/>
  <c r="CV131"/>
  <c r="CV134"/>
  <c r="CT138"/>
  <c r="CU142"/>
  <c r="CW144"/>
  <c r="DA71"/>
  <c r="CT103"/>
  <c r="CV122"/>
  <c r="CZ133"/>
  <c r="CP119"/>
  <c r="CZ55"/>
  <c r="CZ123"/>
  <c r="CP97"/>
  <c r="CO125"/>
  <c r="CO58"/>
  <c r="CM31"/>
  <c r="CZ58"/>
  <c r="BG85"/>
  <c r="CP74"/>
  <c r="DB96"/>
  <c r="CP47"/>
  <c r="CU66"/>
  <c r="CV85"/>
  <c r="CP102"/>
  <c r="CP108"/>
  <c r="CQ119"/>
  <c r="CQ124"/>
  <c r="CM132"/>
  <c r="CZ136"/>
  <c r="DB144"/>
  <c r="DB51"/>
  <c r="DA92"/>
  <c r="DA134"/>
  <c r="CT137"/>
  <c r="CV140"/>
  <c r="CQ45"/>
  <c r="CV74"/>
  <c r="CW133"/>
  <c r="CS71"/>
  <c r="CV120"/>
  <c r="CV113"/>
  <c r="CV62"/>
  <c r="CM84"/>
  <c r="CM33"/>
  <c r="CM64"/>
  <c r="BG15"/>
  <c r="CT99"/>
  <c r="CT46"/>
  <c r="CT36"/>
  <c r="DA82"/>
  <c r="DA104"/>
  <c r="DA60"/>
  <c r="DA75"/>
  <c r="DA23"/>
  <c r="DA45"/>
  <c r="DA16"/>
  <c r="DH59"/>
  <c r="CT73"/>
  <c r="CM81"/>
  <c r="CU127"/>
  <c r="CP96"/>
  <c r="BG47"/>
  <c r="CQ92"/>
  <c r="DA127"/>
  <c r="CU79"/>
  <c r="CP142"/>
  <c r="CV133"/>
  <c r="BG53"/>
  <c r="CZ132"/>
  <c r="BG45"/>
  <c r="DB132"/>
  <c r="CU141"/>
  <c r="BC30"/>
  <c r="BE30"/>
  <c r="CZ129"/>
  <c r="CP134"/>
  <c r="DJ97"/>
  <c r="DK59"/>
  <c r="DK135"/>
  <c r="DJ70"/>
  <c r="DE78"/>
  <c r="BG78"/>
  <c r="DJ90"/>
  <c r="DK131"/>
  <c r="DJ27"/>
  <c r="DK106"/>
  <c r="BZ106"/>
  <c r="DJ17"/>
  <c r="DE37"/>
  <c r="BG37"/>
  <c r="DK115"/>
  <c r="DE114"/>
  <c r="BG114"/>
  <c r="DK99"/>
  <c r="DJ15"/>
  <c r="BY15"/>
  <c r="DJ127"/>
  <c r="DJ112"/>
  <c r="DK52"/>
  <c r="BG19"/>
  <c r="DG19"/>
  <c r="DK40"/>
  <c r="BZ40"/>
  <c r="DJ76"/>
  <c r="DJ81"/>
  <c r="DK19"/>
  <c r="DB33"/>
  <c r="CU17"/>
  <c r="CV47"/>
  <c r="CM21"/>
  <c r="CV21"/>
  <c r="CP19"/>
  <c r="CV68"/>
  <c r="CQ123"/>
  <c r="BG25"/>
  <c r="DB50"/>
  <c r="DB77"/>
  <c r="CP86"/>
  <c r="CP73"/>
  <c r="CU99"/>
  <c r="CU68"/>
  <c r="DB28"/>
  <c r="DB133"/>
  <c r="CT21"/>
  <c r="BC33"/>
  <c r="BE33"/>
  <c r="CQ43"/>
  <c r="CV34"/>
  <c r="BC21"/>
  <c r="BE21"/>
  <c r="CU67"/>
  <c r="BG21"/>
  <c r="CQ52"/>
  <c r="DB37"/>
  <c r="CV76"/>
  <c r="CQ79"/>
  <c r="CT122"/>
  <c r="DB57"/>
  <c r="CP114"/>
  <c r="CP137"/>
  <c r="DB104"/>
  <c r="CQ116"/>
  <c r="CT125"/>
  <c r="CQ60"/>
  <c r="CU24"/>
  <c r="DB84"/>
  <c r="CT117"/>
  <c r="DB130"/>
  <c r="DB138"/>
  <c r="CO18"/>
  <c r="CT118"/>
  <c r="CV52"/>
  <c r="DB137"/>
  <c r="CV101"/>
  <c r="CV127"/>
  <c r="CT86"/>
  <c r="CP98"/>
  <c r="CV129"/>
  <c r="BV190"/>
  <c r="DB143"/>
  <c r="CU26"/>
  <c r="CT45"/>
  <c r="BG48"/>
  <c r="CW24"/>
  <c r="CW28"/>
  <c r="BG24"/>
  <c r="CV36"/>
  <c r="CV15"/>
  <c r="CZ23"/>
  <c r="CZ27"/>
  <c r="CS45"/>
  <c r="CU28"/>
  <c r="BX55"/>
  <c r="CU27"/>
  <c r="CP45"/>
  <c r="BC56"/>
  <c r="BE56"/>
  <c r="BG71"/>
  <c r="DF44"/>
  <c r="CQ23"/>
  <c r="CT77"/>
  <c r="CQ54"/>
  <c r="CW46"/>
  <c r="CU35"/>
  <c r="BX39"/>
  <c r="CZ42"/>
  <c r="CT53"/>
  <c r="DA57"/>
  <c r="DA65"/>
  <c r="BC16"/>
  <c r="BE16"/>
  <c r="DB66"/>
  <c r="DB26"/>
  <c r="CP26"/>
  <c r="CZ60"/>
  <c r="CZ75"/>
  <c r="CQ35"/>
  <c r="DK66"/>
  <c r="CP64"/>
  <c r="CV83"/>
  <c r="CV22"/>
  <c r="CV25"/>
  <c r="CV63"/>
  <c r="CZ99"/>
  <c r="CQ81"/>
  <c r="CV40"/>
  <c r="DE77"/>
  <c r="BG88"/>
  <c r="CM119"/>
  <c r="CM72"/>
  <c r="DB52"/>
  <c r="CQ90"/>
  <c r="CQ78"/>
  <c r="CQ74"/>
  <c r="CQ98"/>
  <c r="CP76"/>
  <c r="DB90"/>
  <c r="DB53"/>
  <c r="CP52"/>
  <c r="CP62"/>
  <c r="CV77"/>
  <c r="CM93"/>
  <c r="CV81"/>
  <c r="CP91"/>
  <c r="DA112"/>
  <c r="CT120"/>
  <c r="CU126"/>
  <c r="DA136"/>
  <c r="CT140"/>
  <c r="CP99"/>
  <c r="CM83"/>
  <c r="CV141"/>
  <c r="CV114"/>
  <c r="CT89"/>
  <c r="CM95"/>
  <c r="BX104"/>
  <c r="CP107"/>
  <c r="CU116"/>
  <c r="CW109"/>
  <c r="CW48"/>
  <c r="CW88"/>
  <c r="CW92"/>
  <c r="CQ65"/>
  <c r="CQ82"/>
  <c r="CQ93"/>
  <c r="DA105"/>
  <c r="CV115"/>
  <c r="BC119"/>
  <c r="BE119"/>
  <c r="CT128"/>
  <c r="CS136"/>
  <c r="DA143"/>
  <c r="CU70"/>
  <c r="CT72"/>
  <c r="CM109"/>
  <c r="DA123"/>
  <c r="CU139"/>
  <c r="CU113"/>
  <c r="CR70"/>
  <c r="CQ53"/>
  <c r="CT63"/>
  <c r="CV72"/>
  <c r="CU97"/>
  <c r="CU62"/>
  <c r="CU40"/>
  <c r="DB111"/>
  <c r="DB71"/>
  <c r="CV33"/>
  <c r="BG108"/>
  <c r="CQ62"/>
  <c r="CO93"/>
  <c r="DB101"/>
  <c r="CT115"/>
  <c r="CZ119"/>
  <c r="CV125"/>
  <c r="CM134"/>
  <c r="CM142"/>
  <c r="CP69"/>
  <c r="CW107"/>
  <c r="CU125"/>
  <c r="CV144"/>
  <c r="BG122"/>
  <c r="CM144"/>
  <c r="CU115"/>
  <c r="CZ134"/>
  <c r="CZ81"/>
  <c r="CZ131"/>
  <c r="CZ47"/>
  <c r="CT59"/>
  <c r="CT78"/>
  <c r="CQ101"/>
  <c r="CO56"/>
  <c r="CO24"/>
  <c r="BC31"/>
  <c r="BE31"/>
  <c r="DG81"/>
  <c r="CV100"/>
  <c r="DJ117"/>
  <c r="DB43"/>
  <c r="DA79"/>
  <c r="CT101"/>
  <c r="DA118"/>
  <c r="DN143"/>
  <c r="CV45"/>
  <c r="CW91"/>
  <c r="CU104"/>
  <c r="DB115"/>
  <c r="CW120"/>
  <c r="DB124"/>
  <c r="CM140"/>
  <c r="CV143"/>
  <c r="CQ40"/>
  <c r="CO71"/>
  <c r="CU91"/>
  <c r="CP129"/>
  <c r="CV121"/>
  <c r="CV108"/>
  <c r="DB48"/>
  <c r="CQ76"/>
  <c r="BG93"/>
  <c r="CM89"/>
  <c r="CM48"/>
  <c r="CM19"/>
  <c r="CM20"/>
  <c r="BX15"/>
  <c r="CT106"/>
  <c r="CT27"/>
  <c r="CT43"/>
  <c r="DA87"/>
  <c r="DA49"/>
  <c r="DA62"/>
  <c r="DA76"/>
  <c r="DA47"/>
  <c r="DA33"/>
  <c r="DA24"/>
  <c r="CZ79"/>
  <c r="CQ99"/>
  <c r="CP63"/>
  <c r="BX47"/>
  <c r="DA135"/>
  <c r="CT144"/>
  <c r="BC22"/>
  <c r="BE22"/>
  <c r="CZ113"/>
  <c r="BX105"/>
  <c r="CV94"/>
  <c r="DJ53"/>
  <c r="DE98"/>
  <c r="BG98"/>
  <c r="DJ34"/>
  <c r="BY34"/>
  <c r="DJ78"/>
  <c r="BC52"/>
  <c r="BE52"/>
  <c r="DE52"/>
  <c r="DK121"/>
  <c r="DE82"/>
  <c r="BG82"/>
  <c r="BZ55"/>
  <c r="DK55"/>
  <c r="DJ49"/>
  <c r="DE63"/>
  <c r="BG63"/>
  <c r="DK50"/>
  <c r="BC129"/>
  <c r="BE129"/>
  <c r="DE129"/>
  <c r="DK104"/>
  <c r="BZ104"/>
  <c r="DE46"/>
  <c r="BC46"/>
  <c r="BE46"/>
  <c r="DK23"/>
  <c r="BC91"/>
  <c r="BE91"/>
  <c r="BG91"/>
  <c r="CQ144"/>
  <c r="DI144"/>
  <c r="DK112"/>
  <c r="DE126"/>
  <c r="DE111"/>
  <c r="BC111"/>
  <c r="BE111"/>
  <c r="DJ62"/>
  <c r="DJ52"/>
  <c r="DJ18"/>
  <c r="BC27"/>
  <c r="BE27"/>
  <c r="BG27"/>
  <c r="DE75"/>
  <c r="BC75"/>
  <c r="BE75"/>
  <c r="DJ33"/>
  <c r="DK76"/>
  <c r="DK60"/>
  <c r="CU41"/>
  <c r="CU15"/>
  <c r="CP33"/>
  <c r="DB30"/>
  <c r="CV61"/>
  <c r="BC85"/>
  <c r="BE85"/>
  <c r="CP22"/>
  <c r="BG79"/>
  <c r="CN32"/>
  <c r="CO104"/>
  <c r="DB120"/>
  <c r="CU47"/>
  <c r="DB122"/>
  <c r="BG103"/>
  <c r="CP127"/>
  <c r="CV55"/>
  <c r="CR139"/>
  <c r="CV89"/>
  <c r="CN85"/>
  <c r="BG66"/>
  <c r="CU108"/>
  <c r="CP79"/>
  <c r="CN134"/>
  <c r="CT24"/>
  <c r="BX40"/>
  <c r="CT32"/>
  <c r="BC76"/>
  <c r="BE76"/>
  <c r="CR34"/>
  <c r="CU45"/>
  <c r="CU82"/>
  <c r="CT93"/>
  <c r="CU46"/>
  <c r="DB54"/>
  <c r="DB63"/>
  <c r="CP32"/>
  <c r="CP17"/>
  <c r="CT88"/>
  <c r="CV84"/>
  <c r="CQ26"/>
  <c r="CS72"/>
  <c r="CQ55"/>
  <c r="CP27"/>
  <c r="DB75"/>
  <c r="CU61"/>
  <c r="CT133"/>
  <c r="CT134"/>
  <c r="CU129"/>
  <c r="CU77"/>
  <c r="DB98"/>
  <c r="DB94"/>
  <c r="BX103"/>
  <c r="CU73"/>
  <c r="CQ132"/>
  <c r="DB59"/>
  <c r="CV137"/>
  <c r="CP123"/>
  <c r="CP88"/>
  <c r="CU93"/>
  <c r="CT135"/>
  <c r="CS49"/>
  <c r="CV78"/>
  <c r="CQ77"/>
  <c r="CT28"/>
  <c r="CT44"/>
  <c r="CP87"/>
  <c r="CT139"/>
  <c r="CU18"/>
  <c r="CM26"/>
  <c r="CU34"/>
  <c r="CU21"/>
  <c r="CP37"/>
  <c r="CW32"/>
  <c r="CW36"/>
  <c r="DA44"/>
  <c r="CQ59"/>
  <c r="CV44"/>
  <c r="CV23"/>
  <c r="CZ31"/>
  <c r="CZ35"/>
  <c r="CP28"/>
  <c r="CU53"/>
  <c r="CU22"/>
  <c r="DA43"/>
  <c r="CT34"/>
  <c r="DB22"/>
  <c r="CP70"/>
  <c r="CW22"/>
  <c r="DB32"/>
  <c r="CQ28"/>
  <c r="CQ16"/>
  <c r="CW62"/>
  <c r="CW60"/>
  <c r="CM53"/>
  <c r="CS57"/>
  <c r="CV38"/>
  <c r="CQ49"/>
  <c r="DB74"/>
  <c r="DB34"/>
  <c r="CP31"/>
  <c r="CP43"/>
  <c r="CZ68"/>
  <c r="CZ64"/>
  <c r="CS66"/>
  <c r="CQ75"/>
  <c r="CU85"/>
  <c r="CW93"/>
  <c r="CV91"/>
  <c r="CV30"/>
  <c r="CV64"/>
  <c r="CV71"/>
  <c r="CZ76"/>
  <c r="CZ21"/>
  <c r="CU50"/>
  <c r="CU52"/>
  <c r="CP44"/>
  <c r="BC98"/>
  <c r="BE98"/>
  <c r="CN108"/>
  <c r="CT22"/>
  <c r="CQ27"/>
  <c r="CQ24"/>
  <c r="DA84"/>
  <c r="CU86"/>
  <c r="CP50"/>
  <c r="CP42"/>
  <c r="DB60"/>
  <c r="CP51"/>
  <c r="CT80"/>
  <c r="CZ90"/>
  <c r="CM97"/>
  <c r="DF119"/>
  <c r="DB126"/>
  <c r="CM130"/>
  <c r="DJ139"/>
  <c r="CW19"/>
  <c r="CU78"/>
  <c r="CQ110"/>
  <c r="CP140"/>
  <c r="CU71"/>
  <c r="BC104"/>
  <c r="BE104"/>
  <c r="CQ120"/>
  <c r="CV75"/>
  <c r="CW117"/>
  <c r="CW53"/>
  <c r="CW96"/>
  <c r="CW45"/>
  <c r="CW29"/>
  <c r="CU81"/>
  <c r="CO91"/>
  <c r="CZ110"/>
  <c r="CQ114"/>
  <c r="CZ122"/>
  <c r="CZ65"/>
  <c r="CQ89"/>
  <c r="CM113"/>
  <c r="CZ140"/>
  <c r="CO108"/>
  <c r="CU121"/>
  <c r="CW111"/>
  <c r="CP131"/>
  <c r="DB89"/>
  <c r="CU72"/>
  <c r="CU75"/>
  <c r="CU56"/>
  <c r="DB119"/>
  <c r="DB87"/>
  <c r="CU92"/>
  <c r="CP90"/>
  <c r="CZ101"/>
  <c r="CP109"/>
  <c r="DB125"/>
  <c r="CW129"/>
  <c r="CT60"/>
  <c r="CW100"/>
  <c r="CU131"/>
  <c r="CM88"/>
  <c r="CO115"/>
  <c r="CZ130"/>
  <c r="CP143"/>
  <c r="CP113"/>
  <c r="CZ109"/>
  <c r="CZ139"/>
  <c r="DK119"/>
  <c r="CR117"/>
  <c r="DA63"/>
  <c r="CZ111"/>
  <c r="DB118"/>
  <c r="CW123"/>
  <c r="CW127"/>
  <c r="DB131"/>
  <c r="CQ134"/>
  <c r="CM141"/>
  <c r="CW143"/>
  <c r="CU43"/>
  <c r="CQ71"/>
  <c r="CW98"/>
  <c r="DB108"/>
  <c r="CW114"/>
  <c r="CS120"/>
  <c r="CW128"/>
  <c r="CT69"/>
  <c r="DA90"/>
  <c r="DA124"/>
  <c r="CS106"/>
  <c r="CV16"/>
  <c r="CV116"/>
  <c r="BC82"/>
  <c r="BE82"/>
  <c r="CM52"/>
  <c r="CM75"/>
  <c r="CM56"/>
  <c r="CM24"/>
  <c r="CM27"/>
  <c r="CT57"/>
  <c r="CT35"/>
  <c r="CT15"/>
  <c r="DA106"/>
  <c r="DA77"/>
  <c r="DA85"/>
  <c r="DA88"/>
  <c r="DA58"/>
  <c r="DA42"/>
  <c r="DA32"/>
  <c r="CV58"/>
  <c r="CS92"/>
  <c r="CP126"/>
  <c r="CP83"/>
  <c r="DB81"/>
  <c r="CU105"/>
  <c r="BC95"/>
  <c r="BE95"/>
  <c r="CZ125"/>
  <c r="CV130"/>
  <c r="CQ139"/>
  <c r="BC59"/>
  <c r="BE59"/>
  <c r="BC34"/>
  <c r="BE34"/>
  <c r="DA137"/>
  <c r="CU143"/>
  <c r="CW99"/>
  <c r="BG30"/>
  <c r="CW139"/>
  <c r="DA141"/>
  <c r="DO29"/>
  <c r="DO112"/>
  <c r="DO63"/>
  <c r="DO58"/>
  <c r="DO59"/>
  <c r="DO35"/>
  <c r="DO78"/>
  <c r="DO139"/>
  <c r="DO51"/>
  <c r="DO98"/>
  <c r="DO17"/>
  <c r="DO99"/>
  <c r="DO21"/>
  <c r="DO119"/>
  <c r="CA119"/>
  <c r="DO134"/>
  <c r="DO131"/>
  <c r="DO67"/>
  <c r="DO94"/>
  <c r="CB104"/>
  <c r="DO70"/>
  <c r="DO136"/>
  <c r="BS11"/>
  <c r="CB8"/>
  <c r="BX8"/>
  <c r="CA8"/>
  <c r="CC8"/>
  <c r="CB11"/>
  <c r="CA12"/>
  <c r="BS7"/>
  <c r="CB7"/>
  <c r="BZ4"/>
  <c r="CB6"/>
  <c r="DB4"/>
  <c r="DJ6"/>
  <c r="DR7"/>
  <c r="CW9"/>
  <c r="BM14"/>
  <c r="DK11"/>
  <c r="BM3"/>
  <c r="BM6"/>
  <c r="BC13"/>
  <c r="BE13"/>
  <c r="DJ14"/>
  <c r="BC10"/>
  <c r="BE10"/>
  <c r="BM12"/>
  <c r="BS12"/>
  <c r="BM7"/>
  <c r="CA7"/>
  <c r="CZ9"/>
  <c r="BS3"/>
  <c r="DA14"/>
  <c r="CB10"/>
  <c r="BY4"/>
  <c r="DL12"/>
  <c r="BQ213"/>
  <c r="CY6"/>
  <c r="CY13"/>
  <c r="CT10"/>
  <c r="BY5"/>
  <c r="CZ7"/>
  <c r="CW10"/>
  <c r="CA13"/>
  <c r="BS4"/>
  <c r="CZ4"/>
  <c r="CY14"/>
  <c r="CY11"/>
  <c r="DB14"/>
  <c r="CY7"/>
  <c r="BC7"/>
  <c r="BE7"/>
  <c r="BZ12"/>
  <c r="DK10"/>
  <c r="BS14"/>
  <c r="CY12"/>
  <c r="BM8"/>
  <c r="CB14"/>
  <c r="CY3"/>
  <c r="CY191"/>
  <c r="BQ195"/>
  <c r="CY4"/>
  <c r="DB5"/>
  <c r="CY8"/>
  <c r="CY10"/>
  <c r="CY9"/>
  <c r="DB6"/>
  <c r="CY5"/>
  <c r="CW8"/>
  <c r="CA14"/>
  <c r="DL4"/>
  <c r="CW13"/>
  <c r="BO213"/>
  <c r="CW11"/>
  <c r="CW5"/>
  <c r="CW14"/>
  <c r="CW6"/>
  <c r="CW4"/>
  <c r="CW3"/>
  <c r="CW7"/>
  <c r="BC8"/>
  <c r="BE8"/>
  <c r="BO195"/>
  <c r="BP10"/>
  <c r="CW12"/>
  <c r="CZ3"/>
  <c r="BC3"/>
  <c r="BE3"/>
  <c r="BM4"/>
  <c r="BR213"/>
  <c r="CV3"/>
  <c r="BZ9"/>
  <c r="CU8"/>
  <c r="BG3"/>
  <c r="CU4"/>
  <c r="CV11"/>
  <c r="CU14"/>
  <c r="CZ8"/>
  <c r="CZ13"/>
  <c r="CU6"/>
  <c r="CU7"/>
  <c r="BZ14"/>
  <c r="CT12"/>
  <c r="CV5"/>
  <c r="CU9"/>
  <c r="CV14"/>
  <c r="CV6"/>
  <c r="CU3"/>
  <c r="CU191"/>
  <c r="BL213"/>
  <c r="CV13"/>
  <c r="DK7"/>
  <c r="CZ5"/>
  <c r="CV8"/>
  <c r="CV10"/>
  <c r="BL195"/>
  <c r="BN213"/>
  <c r="CV12"/>
  <c r="CV4"/>
  <c r="CV9"/>
  <c r="CV7"/>
  <c r="BN195"/>
  <c r="DA3"/>
  <c r="DF13"/>
  <c r="BC6"/>
  <c r="BE6"/>
  <c r="DA11"/>
  <c r="CT8"/>
  <c r="BF195"/>
  <c r="CT7"/>
  <c r="CU10"/>
  <c r="DJ7"/>
  <c r="CA11"/>
  <c r="DL11"/>
  <c r="CT6"/>
  <c r="CU11"/>
  <c r="CT3"/>
  <c r="CT5"/>
  <c r="CU13"/>
  <c r="CU12"/>
  <c r="DA6"/>
  <c r="BG7"/>
  <c r="DA8"/>
  <c r="CA4"/>
  <c r="CT4"/>
  <c r="CN10"/>
  <c r="DA4"/>
  <c r="BK195"/>
  <c r="BZ13"/>
  <c r="BM11"/>
  <c r="DA5"/>
  <c r="BC11"/>
  <c r="BE11"/>
  <c r="CT9"/>
  <c r="CT11"/>
  <c r="CT13"/>
  <c r="BC9"/>
  <c r="BE9"/>
  <c r="CT14"/>
  <c r="BK213"/>
  <c r="CU5"/>
  <c r="DJ8"/>
  <c r="CB13"/>
  <c r="CO13"/>
  <c r="CZ6"/>
  <c r="DB3"/>
  <c r="DB8"/>
  <c r="BT195"/>
  <c r="DA10"/>
  <c r="CP14"/>
  <c r="BU195"/>
  <c r="BY11"/>
  <c r="CM8"/>
  <c r="DA9"/>
  <c r="BV12"/>
  <c r="DA13"/>
  <c r="CZ10"/>
  <c r="BT213"/>
  <c r="CP9"/>
  <c r="BG6"/>
  <c r="BR195"/>
  <c r="DB7"/>
  <c r="DB11"/>
  <c r="DJ10"/>
  <c r="DB9"/>
  <c r="DA7"/>
  <c r="BX6"/>
  <c r="BU213"/>
  <c r="CP5"/>
  <c r="DB13"/>
  <c r="CP13"/>
  <c r="BG9"/>
  <c r="BJ213"/>
  <c r="CZ14"/>
  <c r="CZ11"/>
  <c r="DB10"/>
  <c r="DA12"/>
  <c r="CZ12"/>
  <c r="DB12"/>
  <c r="DQ4"/>
  <c r="CN12"/>
  <c r="DJ3"/>
  <c r="BD213"/>
  <c r="CN5"/>
  <c r="BX9"/>
  <c r="BY9"/>
  <c r="CA9"/>
  <c r="CC9"/>
  <c r="BD195"/>
  <c r="DK5"/>
  <c r="CQ9"/>
  <c r="BG10"/>
  <c r="BC12"/>
  <c r="BE12"/>
  <c r="CR6"/>
  <c r="BG13"/>
  <c r="BH213"/>
  <c r="CQ8"/>
  <c r="CQ6"/>
  <c r="CP10"/>
  <c r="D198"/>
  <c r="CO10"/>
  <c r="CM11"/>
  <c r="CQ4"/>
  <c r="CO9"/>
  <c r="CM13"/>
  <c r="CS4"/>
  <c r="BX13"/>
  <c r="CO14"/>
  <c r="CP6"/>
  <c r="CQ11"/>
  <c r="CO4"/>
  <c r="CN11"/>
  <c r="BC5"/>
  <c r="BE5"/>
  <c r="BX10"/>
  <c r="CO11"/>
  <c r="CP8"/>
  <c r="BX7"/>
  <c r="CC7"/>
  <c r="CN6"/>
  <c r="CP11"/>
  <c r="CQ10"/>
  <c r="CP4"/>
  <c r="CM10"/>
  <c r="CP3"/>
  <c r="CO12"/>
  <c r="G195"/>
  <c r="AZ212"/>
  <c r="CR11"/>
  <c r="CR13"/>
  <c r="CR5"/>
  <c r="CM9"/>
  <c r="CR4"/>
  <c r="BI213"/>
  <c r="E198"/>
  <c r="DJ13"/>
  <c r="CO3"/>
  <c r="CO6"/>
  <c r="CN3"/>
  <c r="BX11"/>
  <c r="CC11"/>
  <c r="CN13"/>
  <c r="CR14"/>
  <c r="CO8"/>
  <c r="DG3"/>
  <c r="BY13"/>
  <c r="CC13"/>
  <c r="BG11"/>
  <c r="BB195"/>
  <c r="CR10"/>
  <c r="BC14"/>
  <c r="BE14"/>
  <c r="BG8"/>
  <c r="CR3"/>
  <c r="CM5"/>
  <c r="DK3"/>
  <c r="CN4"/>
  <c r="CQ13"/>
  <c r="CN14"/>
  <c r="BG5"/>
  <c r="CR8"/>
  <c r="CQ14"/>
  <c r="BX12"/>
  <c r="DE9"/>
  <c r="BX4"/>
  <c r="CB4"/>
  <c r="CC4"/>
  <c r="CQ7"/>
  <c r="BG14"/>
  <c r="CR9"/>
  <c r="CQ5"/>
  <c r="CN9"/>
  <c r="CQ3"/>
  <c r="BY12"/>
  <c r="CS8"/>
  <c r="DE4"/>
  <c r="CM12"/>
  <c r="CO7"/>
  <c r="CM14"/>
  <c r="CM6"/>
  <c r="BA195"/>
  <c r="CO5"/>
  <c r="BA201"/>
  <c r="BC4"/>
  <c r="BE4"/>
  <c r="BG12"/>
  <c r="BG4"/>
  <c r="BH195"/>
  <c r="CR7"/>
  <c r="BI195"/>
  <c r="CR12"/>
  <c r="CN8"/>
  <c r="CM7"/>
  <c r="CN7"/>
  <c r="CM3"/>
  <c r="BX5"/>
  <c r="CC5"/>
  <c r="CM4"/>
  <c r="CP12"/>
  <c r="DF12"/>
  <c r="CP7"/>
  <c r="BA213"/>
  <c r="BX14"/>
  <c r="BB213"/>
  <c r="DF3"/>
  <c r="CQ12"/>
  <c r="BF213"/>
  <c r="DK6"/>
  <c r="BZ6"/>
  <c r="CS3"/>
  <c r="CS12"/>
  <c r="CS13"/>
  <c r="CS7"/>
  <c r="CS14"/>
  <c r="CS11"/>
  <c r="G196"/>
  <c r="AZ189"/>
  <c r="AZ190"/>
  <c r="CS10"/>
  <c r="BJ195"/>
  <c r="G197"/>
  <c r="CS6"/>
  <c r="CS5"/>
  <c r="CS9"/>
  <c r="BA200"/>
  <c r="BA199"/>
  <c r="DS4"/>
  <c r="DO9"/>
  <c r="DS3"/>
  <c r="DS11"/>
  <c r="BR43" i="27"/>
  <c r="DC12"/>
  <c r="BO43"/>
  <c r="CX10"/>
  <c r="BA30"/>
  <c r="DB20"/>
  <c r="CW20"/>
  <c r="CX16"/>
  <c r="BA28"/>
  <c r="CZ20"/>
  <c r="BL43"/>
  <c r="BA29"/>
  <c r="BV42"/>
  <c r="BV43"/>
  <c r="DA20"/>
  <c r="BI43"/>
  <c r="BQ43"/>
  <c r="BF43"/>
  <c r="DC13"/>
  <c r="BP24"/>
  <c r="BP25"/>
  <c r="BP26"/>
  <c r="DO4"/>
  <c r="CA25"/>
  <c r="CX14"/>
  <c r="CX4"/>
  <c r="BH43"/>
  <c r="BM42"/>
  <c r="BM43"/>
  <c r="BB43"/>
  <c r="CX9"/>
  <c r="DC3"/>
  <c r="CX6"/>
  <c r="CX3"/>
  <c r="BJ43"/>
  <c r="BU43"/>
  <c r="DC16"/>
  <c r="DC5"/>
  <c r="CX12"/>
  <c r="CX8"/>
  <c r="CN20"/>
  <c r="DC10"/>
  <c r="BA46"/>
  <c r="BS42"/>
  <c r="BS43"/>
  <c r="BN43"/>
  <c r="BA47"/>
  <c r="BK45"/>
  <c r="BD43"/>
  <c r="DO5"/>
  <c r="CX5"/>
  <c r="DO7"/>
  <c r="CX7"/>
  <c r="CR20"/>
  <c r="CX17"/>
  <c r="BQ45"/>
  <c r="CO20"/>
  <c r="BQ26"/>
  <c r="CM20"/>
  <c r="BV24"/>
  <c r="BV25"/>
  <c r="BV26"/>
  <c r="CA24"/>
  <c r="BA26"/>
  <c r="DC15"/>
  <c r="DS15"/>
  <c r="DS7"/>
  <c r="DC7"/>
  <c r="DS17"/>
  <c r="DC17"/>
  <c r="DC4"/>
  <c r="CS20"/>
  <c r="DC14"/>
  <c r="DO13"/>
  <c r="CX13"/>
  <c r="DO15"/>
  <c r="CX15"/>
  <c r="CB9"/>
  <c r="DC9"/>
  <c r="DS9"/>
  <c r="CQ20"/>
  <c r="DC6"/>
  <c r="DC11"/>
  <c r="BP42"/>
  <c r="BP43"/>
  <c r="DC8"/>
  <c r="CP20"/>
  <c r="BD38" i="26"/>
  <c r="BL38"/>
  <c r="BT38"/>
  <c r="BK38"/>
  <c r="BN38"/>
  <c r="CX8"/>
  <c r="BI38"/>
  <c r="BF38"/>
  <c r="BO38"/>
  <c r="DC12"/>
  <c r="CR15"/>
  <c r="CS15"/>
  <c r="DB15"/>
  <c r="CQ15"/>
  <c r="CW15"/>
  <c r="BS42" i="25"/>
  <c r="BF42"/>
  <c r="BB42"/>
  <c r="CQ19"/>
  <c r="CN19"/>
  <c r="CX3"/>
  <c r="BQ44"/>
  <c r="CX15"/>
  <c r="CP19"/>
  <c r="CO19"/>
  <c r="CR19"/>
  <c r="CS19"/>
  <c r="CV19"/>
  <c r="CX14"/>
  <c r="CW19"/>
  <c r="CM19"/>
  <c r="BV23"/>
  <c r="BV24"/>
  <c r="DS3"/>
  <c r="BV41"/>
  <c r="BV42"/>
  <c r="DC3"/>
  <c r="DC14"/>
  <c r="DS14"/>
  <c r="DO12"/>
  <c r="CX12"/>
  <c r="BA45"/>
  <c r="BA46"/>
  <c r="DC9"/>
  <c r="CX13"/>
  <c r="DC7"/>
  <c r="DC4"/>
  <c r="DC16"/>
  <c r="BA25"/>
  <c r="CA23"/>
  <c r="CX5"/>
  <c r="BM41"/>
  <c r="BM42"/>
  <c r="BK44"/>
  <c r="DC6"/>
  <c r="DS6"/>
  <c r="BP23"/>
  <c r="BP24"/>
  <c r="BP25"/>
  <c r="DO4"/>
  <c r="CX4"/>
  <c r="DC13"/>
  <c r="DC5"/>
  <c r="CX16"/>
  <c r="CX7"/>
  <c r="CX11"/>
  <c r="DC8" i="26"/>
  <c r="G22"/>
  <c r="CX10"/>
  <c r="CN15"/>
  <c r="CX11"/>
  <c r="DC6"/>
  <c r="BP19"/>
  <c r="BP20"/>
  <c r="BP21"/>
  <c r="BE3"/>
  <c r="BA41"/>
  <c r="CM15"/>
  <c r="DO5"/>
  <c r="CX5"/>
  <c r="DS9"/>
  <c r="DC9"/>
  <c r="DO12"/>
  <c r="CX12"/>
  <c r="DO4"/>
  <c r="CX4"/>
  <c r="DS3"/>
  <c r="BV19"/>
  <c r="BV20"/>
  <c r="BV21"/>
  <c r="BV37"/>
  <c r="BV38"/>
  <c r="DC3"/>
  <c r="DC5"/>
  <c r="CP15"/>
  <c r="CX3"/>
  <c r="DC4"/>
  <c r="DC11"/>
  <c r="BS37"/>
  <c r="BS38"/>
  <c r="BQ40"/>
  <c r="BA42"/>
  <c r="CA19"/>
  <c r="BA21"/>
  <c r="DO7"/>
  <c r="CX7"/>
  <c r="BK40"/>
  <c r="BM37"/>
  <c r="BM38"/>
  <c r="BP37"/>
  <c r="BP38"/>
  <c r="CX6"/>
  <c r="CO15"/>
  <c r="CX9"/>
  <c r="DC7"/>
  <c r="CA10" i="28"/>
  <c r="CC10"/>
  <c r="CA6"/>
  <c r="CC6"/>
  <c r="BA220"/>
  <c r="Q3" i="33"/>
  <c r="CD151" i="28"/>
  <c r="CE151"/>
  <c r="CF155"/>
  <c r="CG155"/>
  <c r="DC138"/>
  <c r="CX188"/>
  <c r="CH151"/>
  <c r="CI151"/>
  <c r="DC188"/>
  <c r="CD8" i="26"/>
  <c r="CE8"/>
  <c r="CH8"/>
  <c r="CI8"/>
  <c r="CF8"/>
  <c r="CG8"/>
  <c r="CD9"/>
  <c r="CE9"/>
  <c r="CH9"/>
  <c r="CI9"/>
  <c r="CF9"/>
  <c r="CG9"/>
  <c r="CH4"/>
  <c r="CI4"/>
  <c r="CD4"/>
  <c r="CE4"/>
  <c r="CF4"/>
  <c r="CG4"/>
  <c r="CF12"/>
  <c r="CG12"/>
  <c r="CD12"/>
  <c r="CE12"/>
  <c r="CH12"/>
  <c r="CI12"/>
  <c r="CD10"/>
  <c r="CE10"/>
  <c r="CH10"/>
  <c r="CI10"/>
  <c r="CF10"/>
  <c r="CG10"/>
  <c r="CD6"/>
  <c r="CE6"/>
  <c r="CH6"/>
  <c r="CI6"/>
  <c r="CF6"/>
  <c r="CG6"/>
  <c r="CH5"/>
  <c r="CI5"/>
  <c r="CF5"/>
  <c r="CG5"/>
  <c r="CD5"/>
  <c r="CE5"/>
  <c r="CD3"/>
  <c r="CE3"/>
  <c r="CF3"/>
  <c r="CG3"/>
  <c r="CH3"/>
  <c r="CI3"/>
  <c r="CH11"/>
  <c r="CI11"/>
  <c r="CF11"/>
  <c r="CG11"/>
  <c r="CD11"/>
  <c r="CE11"/>
  <c r="CD7"/>
  <c r="CE7"/>
  <c r="CF7"/>
  <c r="CG7"/>
  <c r="CH7"/>
  <c r="CI7"/>
  <c r="CF114" i="28"/>
  <c r="CG114"/>
  <c r="CD114"/>
  <c r="CE114"/>
  <c r="CH114"/>
  <c r="CI114"/>
  <c r="CH148"/>
  <c r="CI148"/>
  <c r="CD148"/>
  <c r="CE148"/>
  <c r="CF148"/>
  <c r="CG148"/>
  <c r="CF61"/>
  <c r="CG61"/>
  <c r="CH61"/>
  <c r="CI61"/>
  <c r="CD61"/>
  <c r="CE61"/>
  <c r="DC153"/>
  <c r="DC182"/>
  <c r="DC168"/>
  <c r="DC185"/>
  <c r="DC174"/>
  <c r="DC159"/>
  <c r="DC169"/>
  <c r="DC156"/>
  <c r="DC173"/>
  <c r="DC150"/>
  <c r="L13" i="33"/>
  <c r="CF85" i="28"/>
  <c r="CG85"/>
  <c r="CD85"/>
  <c r="CE85"/>
  <c r="CH85"/>
  <c r="CI85"/>
  <c r="CH124"/>
  <c r="CI124"/>
  <c r="CD124"/>
  <c r="CE124"/>
  <c r="CF124"/>
  <c r="CG124"/>
  <c r="CH129"/>
  <c r="CI129"/>
  <c r="CF129"/>
  <c r="CG129"/>
  <c r="CD129"/>
  <c r="CE129"/>
  <c r="CF37"/>
  <c r="CG37"/>
  <c r="CH37"/>
  <c r="CI37"/>
  <c r="CD37"/>
  <c r="CE37"/>
  <c r="CD154"/>
  <c r="CE154"/>
  <c r="CH154"/>
  <c r="CI154"/>
  <c r="CF154"/>
  <c r="CG154"/>
  <c r="CD66"/>
  <c r="CE66"/>
  <c r="CH66"/>
  <c r="CI66"/>
  <c r="CF66"/>
  <c r="CG66"/>
  <c r="CF147"/>
  <c r="CG147"/>
  <c r="CH147"/>
  <c r="CI147"/>
  <c r="CD147"/>
  <c r="CE147"/>
  <c r="CF150"/>
  <c r="CG150"/>
  <c r="CH150"/>
  <c r="CI150"/>
  <c r="CD150"/>
  <c r="CE150"/>
  <c r="DC151"/>
  <c r="DC145"/>
  <c r="DC167"/>
  <c r="DC147"/>
  <c r="DC163"/>
  <c r="DC184"/>
  <c r="DC164"/>
  <c r="DC160"/>
  <c r="DC187"/>
  <c r="DC149"/>
  <c r="DC179"/>
  <c r="DC154"/>
  <c r="DC178"/>
  <c r="DC186"/>
  <c r="DC180"/>
  <c r="CH46"/>
  <c r="CI46"/>
  <c r="CD46"/>
  <c r="CE46"/>
  <c r="CF46"/>
  <c r="CG46"/>
  <c r="CD152"/>
  <c r="CE152"/>
  <c r="CH152"/>
  <c r="CI152"/>
  <c r="CF152"/>
  <c r="CG152"/>
  <c r="DC171"/>
  <c r="DC152"/>
  <c r="DC170"/>
  <c r="DC158"/>
  <c r="DC181"/>
  <c r="DC146"/>
  <c r="DC183"/>
  <c r="DC176"/>
  <c r="DC148"/>
  <c r="DC172"/>
  <c r="DC165"/>
  <c r="N13" i="33"/>
  <c r="CH153" i="28"/>
  <c r="CI153"/>
  <c r="CD153"/>
  <c r="CE153"/>
  <c r="CF153"/>
  <c r="CG153"/>
  <c r="CD45"/>
  <c r="CE45"/>
  <c r="CH45"/>
  <c r="CI45"/>
  <c r="CF45"/>
  <c r="CG45"/>
  <c r="CD74"/>
  <c r="CE74"/>
  <c r="CF74"/>
  <c r="CG74"/>
  <c r="CH74"/>
  <c r="CI74"/>
  <c r="CF92"/>
  <c r="CG92"/>
  <c r="CH92"/>
  <c r="CI92"/>
  <c r="CD92"/>
  <c r="CE92"/>
  <c r="CF88"/>
  <c r="CG88"/>
  <c r="CD88"/>
  <c r="CE88"/>
  <c r="CH88"/>
  <c r="CI88"/>
  <c r="CD132"/>
  <c r="CE132"/>
  <c r="CH132"/>
  <c r="CI132"/>
  <c r="CF132"/>
  <c r="CG132"/>
  <c r="CH149"/>
  <c r="CI149"/>
  <c r="CF149"/>
  <c r="CG149"/>
  <c r="CD149"/>
  <c r="CE149"/>
  <c r="DO3"/>
  <c r="CX178"/>
  <c r="CX176"/>
  <c r="CX160"/>
  <c r="CX152"/>
  <c r="CX148"/>
  <c r="CX158"/>
  <c r="CX169"/>
  <c r="CX159"/>
  <c r="CX153"/>
  <c r="CX147"/>
  <c r="CX161"/>
  <c r="CX151"/>
  <c r="CX146"/>
  <c r="CX168"/>
  <c r="CX165"/>
  <c r="CX175"/>
  <c r="CX170"/>
  <c r="CX180"/>
  <c r="CX182"/>
  <c r="CX150"/>
  <c r="CX157"/>
  <c r="CX181"/>
  <c r="CX166"/>
  <c r="CX184"/>
  <c r="CX163"/>
  <c r="CX185"/>
  <c r="CX183"/>
  <c r="CX186"/>
  <c r="CX154"/>
  <c r="CX167"/>
  <c r="CX162"/>
  <c r="CX155"/>
  <c r="CX156"/>
  <c r="CX145"/>
  <c r="CX187"/>
  <c r="CX172"/>
  <c r="CX164"/>
  <c r="CX179"/>
  <c r="CX174"/>
  <c r="CX171"/>
  <c r="CX177"/>
  <c r="CX173"/>
  <c r="CX149"/>
  <c r="DC155"/>
  <c r="DC175"/>
  <c r="DC161"/>
  <c r="DC166"/>
  <c r="DC162"/>
  <c r="DC177"/>
  <c r="DC157"/>
  <c r="CT191"/>
  <c r="BL196"/>
  <c r="BL197"/>
  <c r="BR196"/>
  <c r="BR197"/>
  <c r="BD196"/>
  <c r="BD197"/>
  <c r="BN196"/>
  <c r="BN197"/>
  <c r="BB196"/>
  <c r="BB197"/>
  <c r="BK196"/>
  <c r="BK197"/>
  <c r="BA196"/>
  <c r="BA197"/>
  <c r="BT196"/>
  <c r="BT197"/>
  <c r="BH196"/>
  <c r="BH197"/>
  <c r="BF196"/>
  <c r="BF197"/>
  <c r="CX52"/>
  <c r="BI196"/>
  <c r="BI197"/>
  <c r="CX115"/>
  <c r="CX62"/>
  <c r="BQ196"/>
  <c r="BQ197"/>
  <c r="BB26" i="29"/>
  <c r="BD32"/>
  <c r="CJ16"/>
  <c r="CK16"/>
  <c r="BD33"/>
  <c r="BD31"/>
  <c r="CX118" i="28"/>
  <c r="CX40"/>
  <c r="CX94"/>
  <c r="CX42"/>
  <c r="CX51"/>
  <c r="CX137"/>
  <c r="CX88"/>
  <c r="CX38"/>
  <c r="CX95"/>
  <c r="CX96"/>
  <c r="CX141"/>
  <c r="CX48"/>
  <c r="CX109"/>
  <c r="CX78"/>
  <c r="CX136"/>
  <c r="CX108"/>
  <c r="CX39"/>
  <c r="CX135"/>
  <c r="CX105"/>
  <c r="CX81"/>
  <c r="DO6"/>
  <c r="CX6"/>
  <c r="CX114"/>
  <c r="CX116"/>
  <c r="CX57"/>
  <c r="CX92"/>
  <c r="CX72"/>
  <c r="CX120"/>
  <c r="CX22"/>
  <c r="BJ196"/>
  <c r="BJ197"/>
  <c r="CX71"/>
  <c r="CV191"/>
  <c r="DC17"/>
  <c r="DC20"/>
  <c r="DC66"/>
  <c r="DC136"/>
  <c r="DC139"/>
  <c r="DC38"/>
  <c r="DC40"/>
  <c r="DC60"/>
  <c r="DC130"/>
  <c r="DC122"/>
  <c r="DC52"/>
  <c r="CX65"/>
  <c r="CX66"/>
  <c r="CX16"/>
  <c r="CX68"/>
  <c r="CX17"/>
  <c r="CX93"/>
  <c r="DC116"/>
  <c r="DC120"/>
  <c r="DC81"/>
  <c r="CX55"/>
  <c r="DC59"/>
  <c r="DC88"/>
  <c r="DC89"/>
  <c r="CZ191"/>
  <c r="CX113"/>
  <c r="CX61"/>
  <c r="DC45"/>
  <c r="DC74"/>
  <c r="DC48"/>
  <c r="CX132"/>
  <c r="DC134"/>
  <c r="DC64"/>
  <c r="DC68"/>
  <c r="DC133"/>
  <c r="DC16"/>
  <c r="CX53"/>
  <c r="CX89"/>
  <c r="DC75"/>
  <c r="DC84"/>
  <c r="DC142"/>
  <c r="CX32"/>
  <c r="CX91"/>
  <c r="CX129"/>
  <c r="CX119"/>
  <c r="CX43"/>
  <c r="CX74"/>
  <c r="CX85"/>
  <c r="CX46"/>
  <c r="CX139"/>
  <c r="DC7"/>
  <c r="DC42"/>
  <c r="DC115"/>
  <c r="DC141"/>
  <c r="DC80"/>
  <c r="DC36"/>
  <c r="DC95"/>
  <c r="DC82"/>
  <c r="DC87"/>
  <c r="DC72"/>
  <c r="DC39"/>
  <c r="DC67"/>
  <c r="DC21"/>
  <c r="DC94"/>
  <c r="DC55"/>
  <c r="DC103"/>
  <c r="DC100"/>
  <c r="DC53"/>
  <c r="DC129"/>
  <c r="DC107"/>
  <c r="DC102"/>
  <c r="DC26"/>
  <c r="DC43"/>
  <c r="DC105"/>
  <c r="DC70"/>
  <c r="DC27"/>
  <c r="DC132"/>
  <c r="DC24"/>
  <c r="DC86"/>
  <c r="DC143"/>
  <c r="DC77"/>
  <c r="DC57"/>
  <c r="DC50"/>
  <c r="DC18"/>
  <c r="DC69"/>
  <c r="DC76"/>
  <c r="CX121"/>
  <c r="DC19"/>
  <c r="DC114"/>
  <c r="DC30"/>
  <c r="CX110"/>
  <c r="DC58"/>
  <c r="CX100"/>
  <c r="CX142"/>
  <c r="CX101"/>
  <c r="DC109"/>
  <c r="DC118"/>
  <c r="DC28"/>
  <c r="DC63"/>
  <c r="CX30"/>
  <c r="CX99"/>
  <c r="CX54"/>
  <c r="DC144"/>
  <c r="DC126"/>
  <c r="CX75"/>
  <c r="CX84"/>
  <c r="CX126"/>
  <c r="CX128"/>
  <c r="CX70"/>
  <c r="CX117"/>
  <c r="CX87"/>
  <c r="DC15"/>
  <c r="DC101"/>
  <c r="CX130"/>
  <c r="DC79"/>
  <c r="CX27"/>
  <c r="DC113"/>
  <c r="DC92"/>
  <c r="CX127"/>
  <c r="DC29"/>
  <c r="DC78"/>
  <c r="CX83"/>
  <c r="CX19"/>
  <c r="CX60"/>
  <c r="DC62"/>
  <c r="CX102"/>
  <c r="CX24"/>
  <c r="CX125"/>
  <c r="CX106"/>
  <c r="CX18"/>
  <c r="CX41"/>
  <c r="CX35"/>
  <c r="CX63"/>
  <c r="CX29"/>
  <c r="DC121"/>
  <c r="DC140"/>
  <c r="DC23"/>
  <c r="DC97"/>
  <c r="DC56"/>
  <c r="DC35"/>
  <c r="DC123"/>
  <c r="CX143"/>
  <c r="CX49"/>
  <c r="CX37"/>
  <c r="DC99"/>
  <c r="DC104"/>
  <c r="DC125"/>
  <c r="CX133"/>
  <c r="DC65"/>
  <c r="CX23"/>
  <c r="CX56"/>
  <c r="DC91"/>
  <c r="CX80"/>
  <c r="CW191"/>
  <c r="DC117"/>
  <c r="CX28"/>
  <c r="CX25"/>
  <c r="CX104"/>
  <c r="DC128"/>
  <c r="CX77"/>
  <c r="CX33"/>
  <c r="DC90"/>
  <c r="DC93"/>
  <c r="DC96"/>
  <c r="CX67"/>
  <c r="DC124"/>
  <c r="DC73"/>
  <c r="DC44"/>
  <c r="CX134"/>
  <c r="CX86"/>
  <c r="DC34"/>
  <c r="CX20"/>
  <c r="DC108"/>
  <c r="CX111"/>
  <c r="CX82"/>
  <c r="CX140"/>
  <c r="CX107"/>
  <c r="CX90"/>
  <c r="CX123"/>
  <c r="CX44"/>
  <c r="CX50"/>
  <c r="DC131"/>
  <c r="DC111"/>
  <c r="DC110"/>
  <c r="DC37"/>
  <c r="DC46"/>
  <c r="DC119"/>
  <c r="DC54"/>
  <c r="DC25"/>
  <c r="DC41"/>
  <c r="DC71"/>
  <c r="CX97"/>
  <c r="CX73"/>
  <c r="CX131"/>
  <c r="DC49"/>
  <c r="DC106"/>
  <c r="CX122"/>
  <c r="DC112"/>
  <c r="CX59"/>
  <c r="DB191"/>
  <c r="DC51"/>
  <c r="DC61"/>
  <c r="DC22"/>
  <c r="CX47"/>
  <c r="DC32"/>
  <c r="CX36"/>
  <c r="CX138"/>
  <c r="CX124"/>
  <c r="CX103"/>
  <c r="CX26"/>
  <c r="DC137"/>
  <c r="CX31"/>
  <c r="DC31"/>
  <c r="CX69"/>
  <c r="DC135"/>
  <c r="DC83"/>
  <c r="DC47"/>
  <c r="CX76"/>
  <c r="DC98"/>
  <c r="DC127"/>
  <c r="DC85"/>
  <c r="CX45"/>
  <c r="CX15"/>
  <c r="CX21"/>
  <c r="CX98"/>
  <c r="CX34"/>
  <c r="CX79"/>
  <c r="CX144"/>
  <c r="DC33"/>
  <c r="CX64"/>
  <c r="CX58"/>
  <c r="CX112"/>
  <c r="BS213"/>
  <c r="BS214"/>
  <c r="BO214"/>
  <c r="BH214"/>
  <c r="CX4"/>
  <c r="BK214"/>
  <c r="DO10"/>
  <c r="BM213"/>
  <c r="BM214"/>
  <c r="DC11"/>
  <c r="DC6"/>
  <c r="CX9"/>
  <c r="CX14"/>
  <c r="CX7"/>
  <c r="CX11"/>
  <c r="BP195"/>
  <c r="BP196"/>
  <c r="BP197"/>
  <c r="CX3"/>
  <c r="CX5"/>
  <c r="CX12"/>
  <c r="CX10"/>
  <c r="CX8"/>
  <c r="BP213"/>
  <c r="BP214"/>
  <c r="CX13"/>
  <c r="DS12"/>
  <c r="BK216"/>
  <c r="DC12"/>
  <c r="BL214"/>
  <c r="DC8"/>
  <c r="DA191"/>
  <c r="DC9"/>
  <c r="DC5"/>
  <c r="G198"/>
  <c r="BU214"/>
  <c r="CB12"/>
  <c r="CC12"/>
  <c r="BB214"/>
  <c r="BI214"/>
  <c r="DC4"/>
  <c r="BT214"/>
  <c r="BV195"/>
  <c r="BV196"/>
  <c r="BV197"/>
  <c r="BN214"/>
  <c r="BF214"/>
  <c r="BR214"/>
  <c r="BV213"/>
  <c r="BV214"/>
  <c r="DC13"/>
  <c r="DC3"/>
  <c r="BJ214"/>
  <c r="BQ214"/>
  <c r="BQ216"/>
  <c r="DC14"/>
  <c r="CP191"/>
  <c r="DC10"/>
  <c r="BA214"/>
  <c r="O3" i="33"/>
  <c r="BD214" i="28"/>
  <c r="BA217"/>
  <c r="CM191"/>
  <c r="CQ191"/>
  <c r="BA218"/>
  <c r="CN191"/>
  <c r="CR191"/>
  <c r="CO191"/>
  <c r="BA216"/>
  <c r="P3" i="33"/>
  <c r="CS191" i="28"/>
  <c r="CX20" i="27"/>
  <c r="DC20"/>
  <c r="CA23"/>
  <c r="CA26"/>
  <c r="BA27"/>
  <c r="BB28"/>
  <c r="CJ9"/>
  <c r="CK9"/>
  <c r="CJ17"/>
  <c r="CK17"/>
  <c r="CJ7"/>
  <c r="CK7"/>
  <c r="CK6"/>
  <c r="CK12"/>
  <c r="CA30"/>
  <c r="CK3"/>
  <c r="CJ11"/>
  <c r="CK14"/>
  <c r="CA28"/>
  <c r="CK11"/>
  <c r="CJ16"/>
  <c r="CK16"/>
  <c r="CJ5"/>
  <c r="CK5"/>
  <c r="CA27"/>
  <c r="CJ14"/>
  <c r="CJ12"/>
  <c r="CA29"/>
  <c r="CJ3"/>
  <c r="CK8"/>
  <c r="CJ8"/>
  <c r="CJ4"/>
  <c r="CC19"/>
  <c r="CK10"/>
  <c r="CJ10"/>
  <c r="CJ13"/>
  <c r="CK13"/>
  <c r="CJ15"/>
  <c r="CK15"/>
  <c r="CK4"/>
  <c r="CA31"/>
  <c r="CJ6"/>
  <c r="CX15" i="26"/>
  <c r="DC15"/>
  <c r="CJ4" i="25"/>
  <c r="CX19"/>
  <c r="CK4"/>
  <c r="DC19"/>
  <c r="BV25"/>
  <c r="CA25"/>
  <c r="CK13"/>
  <c r="CJ13"/>
  <c r="CK10"/>
  <c r="BA26"/>
  <c r="CK9"/>
  <c r="CJ9"/>
  <c r="CA26"/>
  <c r="CA27"/>
  <c r="CA28"/>
  <c r="CK3"/>
  <c r="CA29"/>
  <c r="CC18"/>
  <c r="CA30"/>
  <c r="CJ3"/>
  <c r="CK5"/>
  <c r="CJ7"/>
  <c r="CJ11"/>
  <c r="CK16"/>
  <c r="CJ16"/>
  <c r="CA24"/>
  <c r="CK8"/>
  <c r="CK14"/>
  <c r="CJ15"/>
  <c r="CJ5"/>
  <c r="CK11"/>
  <c r="CJ12"/>
  <c r="CK15"/>
  <c r="CJ6"/>
  <c r="CK7"/>
  <c r="CJ10"/>
  <c r="CJ8"/>
  <c r="CK6"/>
  <c r="CA22"/>
  <c r="CK12"/>
  <c r="CJ14"/>
  <c r="CA20" i="26"/>
  <c r="CA21"/>
  <c r="CK9"/>
  <c r="CJ9"/>
  <c r="CA22"/>
  <c r="CA26"/>
  <c r="CJ3"/>
  <c r="CA24"/>
  <c r="CK3"/>
  <c r="CA25"/>
  <c r="CC14"/>
  <c r="CA23"/>
  <c r="CJ11"/>
  <c r="CK10"/>
  <c r="CA18"/>
  <c r="CJ12"/>
  <c r="CJ4"/>
  <c r="CK4"/>
  <c r="CK5"/>
  <c r="CJ5"/>
  <c r="CK12"/>
  <c r="CJ10"/>
  <c r="CJ8"/>
  <c r="CK7"/>
  <c r="BA22"/>
  <c r="CK8"/>
  <c r="CK11"/>
  <c r="CK6"/>
  <c r="CJ6"/>
  <c r="CJ7"/>
  <c r="F34" i="24"/>
  <c r="E34"/>
  <c r="D34"/>
  <c r="F33"/>
  <c r="E33"/>
  <c r="D33"/>
  <c r="BV27"/>
  <c r="BT27"/>
  <c r="BR27"/>
  <c r="BQ27"/>
  <c r="BP27"/>
  <c r="BN27"/>
  <c r="BL27"/>
  <c r="BK27"/>
  <c r="BJ27"/>
  <c r="BI27"/>
  <c r="BH27"/>
  <c r="BF27"/>
  <c r="BD27"/>
  <c r="BB27"/>
  <c r="BA27"/>
  <c r="DR25"/>
  <c r="DN20"/>
  <c r="BD20"/>
  <c r="DG20"/>
  <c r="DR20"/>
  <c r="DQ20"/>
  <c r="DP20"/>
  <c r="BZ20"/>
  <c r="BH20"/>
  <c r="BF20"/>
  <c r="DL19"/>
  <c r="DK19"/>
  <c r="DR19"/>
  <c r="DQ19"/>
  <c r="DP19"/>
  <c r="DE19"/>
  <c r="DN18"/>
  <c r="DH18"/>
  <c r="DR18"/>
  <c r="DQ18"/>
  <c r="DP18"/>
  <c r="BM18"/>
  <c r="DI18"/>
  <c r="DG18"/>
  <c r="DM17"/>
  <c r="DE17"/>
  <c r="DR17"/>
  <c r="DQ17"/>
  <c r="DP17"/>
  <c r="BM17"/>
  <c r="DG17"/>
  <c r="DF17"/>
  <c r="DR16"/>
  <c r="DK16"/>
  <c r="DJ16"/>
  <c r="DQ16"/>
  <c r="DP16"/>
  <c r="DI16"/>
  <c r="BE16"/>
  <c r="DG15"/>
  <c r="DR15"/>
  <c r="DQ15"/>
  <c r="DP15"/>
  <c r="DM15"/>
  <c r="BM15"/>
  <c r="DH15"/>
  <c r="BE15"/>
  <c r="DM14"/>
  <c r="DR14"/>
  <c r="DQ14"/>
  <c r="DP14"/>
  <c r="DL14"/>
  <c r="DF14"/>
  <c r="DR13"/>
  <c r="DJ13"/>
  <c r="DI13"/>
  <c r="DQ13"/>
  <c r="DP13"/>
  <c r="DM13"/>
  <c r="DG13"/>
  <c r="DN12"/>
  <c r="DR12"/>
  <c r="DQ12"/>
  <c r="DP12"/>
  <c r="BM12"/>
  <c r="DL12"/>
  <c r="DJ12"/>
  <c r="DH12"/>
  <c r="DG12"/>
  <c r="DN11"/>
  <c r="DL11"/>
  <c r="DR11"/>
  <c r="DQ11"/>
  <c r="DP11"/>
  <c r="DI11"/>
  <c r="DE11"/>
  <c r="DI10"/>
  <c r="DH10"/>
  <c r="DS10"/>
  <c r="DR10"/>
  <c r="DQ10"/>
  <c r="DP10"/>
  <c r="CW10"/>
  <c r="DL10"/>
  <c r="CO10"/>
  <c r="DF9"/>
  <c r="DS9"/>
  <c r="DR9"/>
  <c r="DQ9"/>
  <c r="DP9"/>
  <c r="DM9"/>
  <c r="BM9"/>
  <c r="DI9"/>
  <c r="DG9"/>
  <c r="BE9"/>
  <c r="DR8"/>
  <c r="DK8"/>
  <c r="DS8"/>
  <c r="DQ8"/>
  <c r="DP8"/>
  <c r="DO8"/>
  <c r="DR7"/>
  <c r="DH7"/>
  <c r="DG7"/>
  <c r="DQ7"/>
  <c r="DP7"/>
  <c r="DO7"/>
  <c r="BM7"/>
  <c r="DM7"/>
  <c r="DK7"/>
  <c r="CP7"/>
  <c r="DR6"/>
  <c r="DQ6"/>
  <c r="DP6"/>
  <c r="DO6"/>
  <c r="DM6"/>
  <c r="BM6"/>
  <c r="DJ6"/>
  <c r="DF6"/>
  <c r="DN5"/>
  <c r="DR5"/>
  <c r="DQ5"/>
  <c r="DP5"/>
  <c r="DM5"/>
  <c r="DI5"/>
  <c r="DG5"/>
  <c r="DE5"/>
  <c r="DL4"/>
  <c r="DR4"/>
  <c r="DQ4"/>
  <c r="DP4"/>
  <c r="DJ4"/>
  <c r="CQ4"/>
  <c r="DH4"/>
  <c r="DG4"/>
  <c r="DF4"/>
  <c r="DH3"/>
  <c r="DF3"/>
  <c r="CT19"/>
  <c r="DI3"/>
  <c r="F23" i="23"/>
  <c r="E23"/>
  <c r="D23"/>
  <c r="F22"/>
  <c r="E22"/>
  <c r="D22"/>
  <c r="BV16"/>
  <c r="BT16"/>
  <c r="BR16"/>
  <c r="BQ16"/>
  <c r="BP16"/>
  <c r="BN16"/>
  <c r="BL16"/>
  <c r="BK16"/>
  <c r="BK14"/>
  <c r="DL14"/>
  <c r="BZ14"/>
  <c r="BU14"/>
  <c r="BV14"/>
  <c r="BT14"/>
  <c r="DR14"/>
  <c r="BR14"/>
  <c r="DQ14"/>
  <c r="BQ14"/>
  <c r="BO14"/>
  <c r="BP14"/>
  <c r="DO14"/>
  <c r="BN14"/>
  <c r="BL14"/>
  <c r="BM14"/>
  <c r="DM14"/>
  <c r="BY14"/>
  <c r="DI14"/>
  <c r="DH14"/>
  <c r="DG14"/>
  <c r="DF14"/>
  <c r="DS13"/>
  <c r="DR13"/>
  <c r="DQ13"/>
  <c r="DP13"/>
  <c r="DM13"/>
  <c r="DL13"/>
  <c r="DJ13"/>
  <c r="DI13"/>
  <c r="DE13"/>
  <c r="DI12"/>
  <c r="DR12"/>
  <c r="DP12"/>
  <c r="DN12"/>
  <c r="DJ12"/>
  <c r="DG12"/>
  <c r="DF12"/>
  <c r="DR11"/>
  <c r="DQ11"/>
  <c r="DP11"/>
  <c r="DL11"/>
  <c r="DH11"/>
  <c r="DG11"/>
  <c r="DF11"/>
  <c r="DE11"/>
  <c r="DR10"/>
  <c r="DQ10"/>
  <c r="DP10"/>
  <c r="DK10"/>
  <c r="DI10"/>
  <c r="BE10"/>
  <c r="DS9"/>
  <c r="DR9"/>
  <c r="BM9"/>
  <c r="DM9"/>
  <c r="DI9"/>
  <c r="DH9"/>
  <c r="DG9"/>
  <c r="DE9"/>
  <c r="DN8"/>
  <c r="DR8"/>
  <c r="BS8"/>
  <c r="DQ8"/>
  <c r="DP8"/>
  <c r="DM8"/>
  <c r="DK8"/>
  <c r="DG8"/>
  <c r="DF8"/>
  <c r="BS7"/>
  <c r="DQ7"/>
  <c r="DP7"/>
  <c r="DN7"/>
  <c r="DK7"/>
  <c r="DH7"/>
  <c r="DG7"/>
  <c r="DR6"/>
  <c r="DQ6"/>
  <c r="DP6"/>
  <c r="DO6"/>
  <c r="BM6"/>
  <c r="DM6"/>
  <c r="DL6"/>
  <c r="DI6"/>
  <c r="DH6"/>
  <c r="DR5"/>
  <c r="DQ5"/>
  <c r="DP5"/>
  <c r="DM5"/>
  <c r="DL5"/>
  <c r="DJ5"/>
  <c r="DI5"/>
  <c r="DG5"/>
  <c r="DE5"/>
  <c r="DR4"/>
  <c r="DS4"/>
  <c r="DQ4"/>
  <c r="DP4"/>
  <c r="DN4"/>
  <c r="DJ4"/>
  <c r="DI4"/>
  <c r="DG4"/>
  <c r="DF4"/>
  <c r="DK3"/>
  <c r="DH3"/>
  <c r="DG3"/>
  <c r="DF3"/>
  <c r="BG3"/>
  <c r="D25" i="22"/>
  <c r="E25"/>
  <c r="F25"/>
  <c r="G25"/>
  <c r="F24"/>
  <c r="E24"/>
  <c r="D24"/>
  <c r="BV18"/>
  <c r="BT18"/>
  <c r="BR18"/>
  <c r="BQ18"/>
  <c r="BP18"/>
  <c r="BN18"/>
  <c r="BL18"/>
  <c r="BK18"/>
  <c r="DM16"/>
  <c r="DL16"/>
  <c r="DS16"/>
  <c r="DR16"/>
  <c r="DQ16"/>
  <c r="DP16"/>
  <c r="DN16"/>
  <c r="DI16"/>
  <c r="DH16"/>
  <c r="DG16"/>
  <c r="DF16"/>
  <c r="DQ15"/>
  <c r="DP15"/>
  <c r="DN15"/>
  <c r="DM15"/>
  <c r="BM15"/>
  <c r="DI15"/>
  <c r="DG15"/>
  <c r="DF15"/>
  <c r="DE15"/>
  <c r="DS14"/>
  <c r="DR14"/>
  <c r="DP14"/>
  <c r="DO14"/>
  <c r="DN14"/>
  <c r="DI14"/>
  <c r="DH14"/>
  <c r="DG14"/>
  <c r="DR13"/>
  <c r="DQ13"/>
  <c r="DO13"/>
  <c r="DN13"/>
  <c r="DM13"/>
  <c r="BM13"/>
  <c r="DK13"/>
  <c r="DH13"/>
  <c r="DG13"/>
  <c r="DF13"/>
  <c r="DE13"/>
  <c r="BU12"/>
  <c r="BT12"/>
  <c r="BR12"/>
  <c r="DQ12"/>
  <c r="BQ12"/>
  <c r="DP12"/>
  <c r="BO12"/>
  <c r="BP12"/>
  <c r="DO12"/>
  <c r="BN12"/>
  <c r="DN12"/>
  <c r="BL12"/>
  <c r="DM12"/>
  <c r="BK12"/>
  <c r="BZ12"/>
  <c r="BY12"/>
  <c r="DI12"/>
  <c r="DH12"/>
  <c r="DF12"/>
  <c r="DS11"/>
  <c r="DR11"/>
  <c r="DQ11"/>
  <c r="DP11"/>
  <c r="DM11"/>
  <c r="DI11"/>
  <c r="DH11"/>
  <c r="DG11"/>
  <c r="BL10"/>
  <c r="DM10"/>
  <c r="DJ10"/>
  <c r="BU10"/>
  <c r="BV10"/>
  <c r="DS10"/>
  <c r="BT10"/>
  <c r="DR10"/>
  <c r="BR10"/>
  <c r="DQ10"/>
  <c r="BQ10"/>
  <c r="DP10"/>
  <c r="BO10"/>
  <c r="BP10"/>
  <c r="BN10"/>
  <c r="DN10"/>
  <c r="BK10"/>
  <c r="BZ10"/>
  <c r="BY10"/>
  <c r="DH10"/>
  <c r="DG10"/>
  <c r="DF10"/>
  <c r="DP9"/>
  <c r="DO9"/>
  <c r="DN9"/>
  <c r="DI9"/>
  <c r="DH9"/>
  <c r="DE9"/>
  <c r="DF8"/>
  <c r="DS8"/>
  <c r="DR8"/>
  <c r="DQ8"/>
  <c r="DP8"/>
  <c r="DN8"/>
  <c r="BM8"/>
  <c r="DM8"/>
  <c r="DL8"/>
  <c r="DI8"/>
  <c r="DH8"/>
  <c r="DG8"/>
  <c r="DR7"/>
  <c r="DQ7"/>
  <c r="DP7"/>
  <c r="DM7"/>
  <c r="DI7"/>
  <c r="DG7"/>
  <c r="DF7"/>
  <c r="DS6"/>
  <c r="DR6"/>
  <c r="DP6"/>
  <c r="DN6"/>
  <c r="DK6"/>
  <c r="DI6"/>
  <c r="DH6"/>
  <c r="DG6"/>
  <c r="DL5"/>
  <c r="DR5"/>
  <c r="DQ5"/>
  <c r="DO5"/>
  <c r="DN5"/>
  <c r="DM5"/>
  <c r="DG5"/>
  <c r="DF5"/>
  <c r="DQ4"/>
  <c r="DP4"/>
  <c r="DO4"/>
  <c r="DN4"/>
  <c r="DL4"/>
  <c r="DI4"/>
  <c r="DH4"/>
  <c r="DF4"/>
  <c r="DM3"/>
  <c r="DS3"/>
  <c r="DR3"/>
  <c r="DN3"/>
  <c r="DI3"/>
  <c r="DH3"/>
  <c r="DG3"/>
  <c r="F27" i="21"/>
  <c r="E27"/>
  <c r="D27"/>
  <c r="F26"/>
  <c r="E26"/>
  <c r="D26"/>
  <c r="BV20"/>
  <c r="BT20"/>
  <c r="BR20"/>
  <c r="BQ20"/>
  <c r="BP20"/>
  <c r="BN20"/>
  <c r="BL20"/>
  <c r="BK20"/>
  <c r="DJ18"/>
  <c r="BS18"/>
  <c r="DQ18"/>
  <c r="DP18"/>
  <c r="DO18"/>
  <c r="DN18"/>
  <c r="BM18"/>
  <c r="DM18"/>
  <c r="DL18"/>
  <c r="DH18"/>
  <c r="BE18"/>
  <c r="DF18"/>
  <c r="DE18"/>
  <c r="DH17"/>
  <c r="DR17"/>
  <c r="DO17"/>
  <c r="DM17"/>
  <c r="DI17"/>
  <c r="DG17"/>
  <c r="BT16"/>
  <c r="DR16"/>
  <c r="BL16"/>
  <c r="DM16"/>
  <c r="BK16"/>
  <c r="DL16"/>
  <c r="BU16"/>
  <c r="BV16"/>
  <c r="BR16"/>
  <c r="BQ16"/>
  <c r="BO16"/>
  <c r="BP16"/>
  <c r="BN16"/>
  <c r="DN16"/>
  <c r="DJ16"/>
  <c r="DI16"/>
  <c r="DG16"/>
  <c r="DE16"/>
  <c r="DK15"/>
  <c r="DJ15"/>
  <c r="DI15"/>
  <c r="BY15"/>
  <c r="BU15"/>
  <c r="BV15"/>
  <c r="DS15"/>
  <c r="BT15"/>
  <c r="BR15"/>
  <c r="DQ15"/>
  <c r="BQ15"/>
  <c r="DP15"/>
  <c r="BO15"/>
  <c r="BP15"/>
  <c r="BN15"/>
  <c r="DN15"/>
  <c r="BL15"/>
  <c r="BK15"/>
  <c r="BZ15"/>
  <c r="DG15"/>
  <c r="DF15"/>
  <c r="DE15"/>
  <c r="DQ14"/>
  <c r="DO14"/>
  <c r="DN14"/>
  <c r="DL14"/>
  <c r="DK14"/>
  <c r="DI14"/>
  <c r="DH14"/>
  <c r="DG14"/>
  <c r="DF14"/>
  <c r="DG13"/>
  <c r="DS13"/>
  <c r="DR13"/>
  <c r="DQ13"/>
  <c r="DP13"/>
  <c r="DO13"/>
  <c r="DN13"/>
  <c r="DM13"/>
  <c r="DL13"/>
  <c r="DI13"/>
  <c r="DF13"/>
  <c r="DM12"/>
  <c r="DJ12"/>
  <c r="DR12"/>
  <c r="DP12"/>
  <c r="DN12"/>
  <c r="DI12"/>
  <c r="DG12"/>
  <c r="DF12"/>
  <c r="DE12"/>
  <c r="DJ11"/>
  <c r="DS11"/>
  <c r="DR11"/>
  <c r="DQ11"/>
  <c r="DP11"/>
  <c r="DO11"/>
  <c r="DN11"/>
  <c r="DM11"/>
  <c r="DK11"/>
  <c r="DH11"/>
  <c r="DF11"/>
  <c r="DE11"/>
  <c r="DH10"/>
  <c r="BS10"/>
  <c r="DQ10"/>
  <c r="DP10"/>
  <c r="DO10"/>
  <c r="BM10"/>
  <c r="DM10"/>
  <c r="DL10"/>
  <c r="BE10"/>
  <c r="DF10"/>
  <c r="DE10"/>
  <c r="DR9"/>
  <c r="DQ9"/>
  <c r="DP9"/>
  <c r="DO9"/>
  <c r="BM9"/>
  <c r="DM9"/>
  <c r="DL9"/>
  <c r="DI9"/>
  <c r="DH9"/>
  <c r="DF8"/>
  <c r="DE8"/>
  <c r="BU8"/>
  <c r="BV8"/>
  <c r="BT8"/>
  <c r="DR8"/>
  <c r="BR8"/>
  <c r="DQ8"/>
  <c r="BQ8"/>
  <c r="BO8"/>
  <c r="BP8"/>
  <c r="BN8"/>
  <c r="DN8"/>
  <c r="BK8"/>
  <c r="BL8"/>
  <c r="BM8"/>
  <c r="DM8"/>
  <c r="DL8"/>
  <c r="DJ8"/>
  <c r="DI8"/>
  <c r="DG8"/>
  <c r="BG8"/>
  <c r="DS7"/>
  <c r="BS7"/>
  <c r="DQ7"/>
  <c r="DP7"/>
  <c r="DN7"/>
  <c r="DI7"/>
  <c r="DG7"/>
  <c r="DF7"/>
  <c r="DS6"/>
  <c r="DQ6"/>
  <c r="DO6"/>
  <c r="DN6"/>
  <c r="DL6"/>
  <c r="DK6"/>
  <c r="DI6"/>
  <c r="DH6"/>
  <c r="DG6"/>
  <c r="DF6"/>
  <c r="DS5"/>
  <c r="DR5"/>
  <c r="DQ5"/>
  <c r="CY5"/>
  <c r="DO5"/>
  <c r="DN5"/>
  <c r="BM5"/>
  <c r="DM5"/>
  <c r="DL5"/>
  <c r="DK5"/>
  <c r="DI5"/>
  <c r="DG5"/>
  <c r="DF5"/>
  <c r="DR4"/>
  <c r="DQ4"/>
  <c r="DE4"/>
  <c r="DS4"/>
  <c r="DP4"/>
  <c r="DN4"/>
  <c r="BM4"/>
  <c r="DM4"/>
  <c r="DJ4"/>
  <c r="DG4"/>
  <c r="DF4"/>
  <c r="DS3"/>
  <c r="DR3"/>
  <c r="BS3"/>
  <c r="DN3"/>
  <c r="DI3"/>
  <c r="DG3"/>
  <c r="DE3"/>
  <c r="F37" i="20"/>
  <c r="E37"/>
  <c r="D37"/>
  <c r="F36"/>
  <c r="E36"/>
  <c r="D36"/>
  <c r="BV30"/>
  <c r="BT30"/>
  <c r="BR30"/>
  <c r="BQ30"/>
  <c r="BP30"/>
  <c r="BN30"/>
  <c r="BL30"/>
  <c r="BK30"/>
  <c r="BJ30"/>
  <c r="BI30"/>
  <c r="BH30"/>
  <c r="BF30"/>
  <c r="BD30"/>
  <c r="BB30"/>
  <c r="BA30"/>
  <c r="DR28"/>
  <c r="DM20"/>
  <c r="DQ20"/>
  <c r="DP20"/>
  <c r="DN20"/>
  <c r="DI20"/>
  <c r="DF20"/>
  <c r="DE20"/>
  <c r="DS19"/>
  <c r="DR19"/>
  <c r="DQ19"/>
  <c r="DP19"/>
  <c r="DO19"/>
  <c r="DM19"/>
  <c r="DK19"/>
  <c r="DJ19"/>
  <c r="DH19"/>
  <c r="DG19"/>
  <c r="DF19"/>
  <c r="DR18"/>
  <c r="BS18"/>
  <c r="DQ18"/>
  <c r="DP18"/>
  <c r="DN18"/>
  <c r="DM18"/>
  <c r="DL18"/>
  <c r="DH18"/>
  <c r="DG18"/>
  <c r="DE18"/>
  <c r="DR17"/>
  <c r="DQ17"/>
  <c r="DO17"/>
  <c r="DM17"/>
  <c r="DL17"/>
  <c r="DI17"/>
  <c r="DH17"/>
  <c r="DE17"/>
  <c r="DI16"/>
  <c r="DS16"/>
  <c r="DR16"/>
  <c r="DQ16"/>
  <c r="DM16"/>
  <c r="DJ16"/>
  <c r="DH16"/>
  <c r="DG16"/>
  <c r="DF16"/>
  <c r="DN15"/>
  <c r="DS15"/>
  <c r="DQ15"/>
  <c r="DP15"/>
  <c r="DI15"/>
  <c r="DG15"/>
  <c r="DF15"/>
  <c r="DS14"/>
  <c r="DQ14"/>
  <c r="DN14"/>
  <c r="DL14"/>
  <c r="DK14"/>
  <c r="DI14"/>
  <c r="DH14"/>
  <c r="DF14"/>
  <c r="DF13"/>
  <c r="DR13"/>
  <c r="DQ13"/>
  <c r="DP13"/>
  <c r="DO13"/>
  <c r="DN13"/>
  <c r="DM13"/>
  <c r="DL13"/>
  <c r="DI13"/>
  <c r="DH13"/>
  <c r="DG13"/>
  <c r="DR12"/>
  <c r="BS12"/>
  <c r="DQ12"/>
  <c r="DP12"/>
  <c r="DN12"/>
  <c r="DM12"/>
  <c r="DI12"/>
  <c r="DF12"/>
  <c r="DS11"/>
  <c r="DR11"/>
  <c r="DQ11"/>
  <c r="DP11"/>
  <c r="DO11"/>
  <c r="DN11"/>
  <c r="DK11"/>
  <c r="DJ11"/>
  <c r="DH11"/>
  <c r="DG11"/>
  <c r="DF11"/>
  <c r="DJ10"/>
  <c r="DR10"/>
  <c r="DQ10"/>
  <c r="DP10"/>
  <c r="DO10"/>
  <c r="DN10"/>
  <c r="DM10"/>
  <c r="DL10"/>
  <c r="DH10"/>
  <c r="DG10"/>
  <c r="DF10"/>
  <c r="DE10"/>
  <c r="DR9"/>
  <c r="DO9"/>
  <c r="DM9"/>
  <c r="DL9"/>
  <c r="DI9"/>
  <c r="DH9"/>
  <c r="DE9"/>
  <c r="DL8"/>
  <c r="DS8"/>
  <c r="DR8"/>
  <c r="DQ8"/>
  <c r="DN8"/>
  <c r="DM8"/>
  <c r="BM8"/>
  <c r="DJ8"/>
  <c r="DI8"/>
  <c r="DH8"/>
  <c r="DG8"/>
  <c r="BS7"/>
  <c r="DQ7"/>
  <c r="DP7"/>
  <c r="DN7"/>
  <c r="DI7"/>
  <c r="DG7"/>
  <c r="DF7"/>
  <c r="DN6"/>
  <c r="DK6"/>
  <c r="DQ6"/>
  <c r="DL6"/>
  <c r="DI6"/>
  <c r="DH6"/>
  <c r="DF6"/>
  <c r="DR5"/>
  <c r="DQ5"/>
  <c r="DP5"/>
  <c r="DO5"/>
  <c r="DN5"/>
  <c r="BM5"/>
  <c r="DI5"/>
  <c r="DH5"/>
  <c r="DG5"/>
  <c r="DR4"/>
  <c r="DQ4"/>
  <c r="DP4"/>
  <c r="DN4"/>
  <c r="DM4"/>
  <c r="DI4"/>
  <c r="DF4"/>
  <c r="DS3"/>
  <c r="DO3"/>
  <c r="DN3"/>
  <c r="DM3"/>
  <c r="DJ3"/>
  <c r="DG3"/>
  <c r="E24" i="19"/>
  <c r="D24"/>
  <c r="E23"/>
  <c r="D23"/>
  <c r="E22"/>
  <c r="D22"/>
  <c r="BV17"/>
  <c r="BT17"/>
  <c r="BR17"/>
  <c r="BQ17"/>
  <c r="BP17"/>
  <c r="BN17"/>
  <c r="BL17"/>
  <c r="BK17"/>
  <c r="BJ17"/>
  <c r="BI17"/>
  <c r="BH17"/>
  <c r="BF17"/>
  <c r="BD17"/>
  <c r="BB17"/>
  <c r="BA17"/>
  <c r="BU15"/>
  <c r="BV15"/>
  <c r="DS15"/>
  <c r="BT15"/>
  <c r="DR15"/>
  <c r="BR15"/>
  <c r="DQ15"/>
  <c r="BQ15"/>
  <c r="DP15"/>
  <c r="BO15"/>
  <c r="BP15"/>
  <c r="BN15"/>
  <c r="DN15"/>
  <c r="BL15"/>
  <c r="DM15"/>
  <c r="BK15"/>
  <c r="DL15"/>
  <c r="BJ15"/>
  <c r="BZ15"/>
  <c r="BI15"/>
  <c r="BY15"/>
  <c r="BH15"/>
  <c r="DI15"/>
  <c r="BF15"/>
  <c r="BD15"/>
  <c r="DG15"/>
  <c r="BB15"/>
  <c r="DF15"/>
  <c r="BA15"/>
  <c r="DE15"/>
  <c r="AZ15"/>
  <c r="BT14"/>
  <c r="DR14"/>
  <c r="BU14"/>
  <c r="BV14"/>
  <c r="DS14"/>
  <c r="BR14"/>
  <c r="BQ14"/>
  <c r="DP14"/>
  <c r="BO14"/>
  <c r="BP14"/>
  <c r="DO14"/>
  <c r="BN14"/>
  <c r="DN14"/>
  <c r="BL14"/>
  <c r="BK14"/>
  <c r="BJ14"/>
  <c r="BI14"/>
  <c r="DJ14"/>
  <c r="BH14"/>
  <c r="DI14"/>
  <c r="BF14"/>
  <c r="DH14"/>
  <c r="BD14"/>
  <c r="DG14"/>
  <c r="BB14"/>
  <c r="DF14"/>
  <c r="BA14"/>
  <c r="AZ14"/>
  <c r="BU13"/>
  <c r="BV13"/>
  <c r="DS13"/>
  <c r="BT13"/>
  <c r="BR13"/>
  <c r="DQ13"/>
  <c r="BQ13"/>
  <c r="BO13"/>
  <c r="BP13"/>
  <c r="DO13"/>
  <c r="BN13"/>
  <c r="DN13"/>
  <c r="BL13"/>
  <c r="DM13"/>
  <c r="BK13"/>
  <c r="DL13"/>
  <c r="BJ13"/>
  <c r="BZ13"/>
  <c r="BI13"/>
  <c r="BY13"/>
  <c r="BH13"/>
  <c r="BF13"/>
  <c r="DH13"/>
  <c r="BD13"/>
  <c r="DG13"/>
  <c r="BB13"/>
  <c r="DF13"/>
  <c r="BA13"/>
  <c r="DE13"/>
  <c r="AZ13"/>
  <c r="BI12"/>
  <c r="DJ12"/>
  <c r="BU12"/>
  <c r="BV12"/>
  <c r="DS12"/>
  <c r="BT12"/>
  <c r="DR12"/>
  <c r="BR12"/>
  <c r="DQ12"/>
  <c r="BQ12"/>
  <c r="BO12"/>
  <c r="BP12"/>
  <c r="DO12"/>
  <c r="BN12"/>
  <c r="DN12"/>
  <c r="BL12"/>
  <c r="DM12"/>
  <c r="BK12"/>
  <c r="DL12"/>
  <c r="BJ12"/>
  <c r="DK12"/>
  <c r="BH12"/>
  <c r="DI12"/>
  <c r="BF12"/>
  <c r="DH12"/>
  <c r="BD12"/>
  <c r="BB12"/>
  <c r="DF12"/>
  <c r="BA12"/>
  <c r="DE12"/>
  <c r="AZ12"/>
  <c r="BU11"/>
  <c r="BV11"/>
  <c r="BT11"/>
  <c r="DR11"/>
  <c r="BR11"/>
  <c r="BQ11"/>
  <c r="BO11"/>
  <c r="BP11"/>
  <c r="DO11"/>
  <c r="BN11"/>
  <c r="DN11"/>
  <c r="BL11"/>
  <c r="DM11"/>
  <c r="BK11"/>
  <c r="BJ11"/>
  <c r="DK11"/>
  <c r="BI11"/>
  <c r="BH11"/>
  <c r="DI11"/>
  <c r="BF11"/>
  <c r="DH11"/>
  <c r="BD11"/>
  <c r="DG11"/>
  <c r="BA11"/>
  <c r="BB11"/>
  <c r="BC11"/>
  <c r="DF11"/>
  <c r="DE11"/>
  <c r="AZ11"/>
  <c r="BI10"/>
  <c r="BY10"/>
  <c r="BU10"/>
  <c r="BV10"/>
  <c r="BT10"/>
  <c r="DR10"/>
  <c r="BR10"/>
  <c r="DQ10"/>
  <c r="BQ10"/>
  <c r="DP10"/>
  <c r="BO10"/>
  <c r="BP10"/>
  <c r="BN10"/>
  <c r="DN10"/>
  <c r="BL10"/>
  <c r="DM10"/>
  <c r="BK10"/>
  <c r="BM10"/>
  <c r="BJ10"/>
  <c r="BZ10"/>
  <c r="DJ10"/>
  <c r="BH10"/>
  <c r="BF10"/>
  <c r="DH10"/>
  <c r="BD10"/>
  <c r="DG10"/>
  <c r="BB10"/>
  <c r="DF10"/>
  <c r="BA10"/>
  <c r="DE10"/>
  <c r="AZ10"/>
  <c r="BU9"/>
  <c r="BV9"/>
  <c r="DS9"/>
  <c r="BT9"/>
  <c r="DR9"/>
  <c r="BR9"/>
  <c r="DQ9"/>
  <c r="BQ9"/>
  <c r="DP9"/>
  <c r="BO9"/>
  <c r="BP9"/>
  <c r="BN9"/>
  <c r="DN9"/>
  <c r="BL9"/>
  <c r="DM9"/>
  <c r="BK9"/>
  <c r="BJ9"/>
  <c r="BI9"/>
  <c r="BH9"/>
  <c r="DI9"/>
  <c r="BF9"/>
  <c r="DH9"/>
  <c r="BD9"/>
  <c r="DG9"/>
  <c r="BB9"/>
  <c r="BA9"/>
  <c r="AZ9"/>
  <c r="BU8"/>
  <c r="BV8"/>
  <c r="DS8"/>
  <c r="BT8"/>
  <c r="DR8"/>
  <c r="BR8"/>
  <c r="BQ8"/>
  <c r="BO8"/>
  <c r="BP8"/>
  <c r="DO8"/>
  <c r="BN8"/>
  <c r="DN8"/>
  <c r="BL8"/>
  <c r="DM8"/>
  <c r="BK8"/>
  <c r="BJ8"/>
  <c r="BZ8"/>
  <c r="BI8"/>
  <c r="BH8"/>
  <c r="BF8"/>
  <c r="DH8"/>
  <c r="BD8"/>
  <c r="DG8"/>
  <c r="BB8"/>
  <c r="DF8"/>
  <c r="BA8"/>
  <c r="AZ8"/>
  <c r="BU7"/>
  <c r="BV7"/>
  <c r="DS7"/>
  <c r="BT7"/>
  <c r="DR7"/>
  <c r="BR7"/>
  <c r="DQ7"/>
  <c r="BQ7"/>
  <c r="BO7"/>
  <c r="BP7"/>
  <c r="BN7"/>
  <c r="DN7"/>
  <c r="BL7"/>
  <c r="DM7"/>
  <c r="BK7"/>
  <c r="DL7"/>
  <c r="BJ7"/>
  <c r="BZ7"/>
  <c r="BI7"/>
  <c r="DJ7"/>
  <c r="BH7"/>
  <c r="DI7"/>
  <c r="BF7"/>
  <c r="BD7"/>
  <c r="DG7"/>
  <c r="BB7"/>
  <c r="DF7"/>
  <c r="BA7"/>
  <c r="AZ7"/>
  <c r="BT6"/>
  <c r="DR6"/>
  <c r="BU6"/>
  <c r="BV6"/>
  <c r="BR6"/>
  <c r="DQ6"/>
  <c r="BQ6"/>
  <c r="BO6"/>
  <c r="BP6"/>
  <c r="BN6"/>
  <c r="BL6"/>
  <c r="DM6"/>
  <c r="BK6"/>
  <c r="BJ6"/>
  <c r="DK6"/>
  <c r="BI6"/>
  <c r="BY6"/>
  <c r="BH6"/>
  <c r="DI6"/>
  <c r="BF6"/>
  <c r="DH6"/>
  <c r="BD6"/>
  <c r="BB6"/>
  <c r="BA6"/>
  <c r="AZ6"/>
  <c r="BU5"/>
  <c r="BV5"/>
  <c r="BT5"/>
  <c r="BR5"/>
  <c r="DQ5"/>
  <c r="BQ5"/>
  <c r="DP5"/>
  <c r="BO5"/>
  <c r="BP5"/>
  <c r="DO5"/>
  <c r="BN5"/>
  <c r="BL5"/>
  <c r="BK5"/>
  <c r="BJ5"/>
  <c r="DK5"/>
  <c r="BI5"/>
  <c r="DJ5"/>
  <c r="BH5"/>
  <c r="DI5"/>
  <c r="BF5"/>
  <c r="BD5"/>
  <c r="DG5"/>
  <c r="BB5"/>
  <c r="DF5"/>
  <c r="BA5"/>
  <c r="AZ5"/>
  <c r="BU4"/>
  <c r="BT4"/>
  <c r="BR4"/>
  <c r="BQ4"/>
  <c r="BS4"/>
  <c r="BO4"/>
  <c r="BP4"/>
  <c r="DO4"/>
  <c r="BN4"/>
  <c r="DN4"/>
  <c r="BL4"/>
  <c r="BK4"/>
  <c r="BJ4"/>
  <c r="BI4"/>
  <c r="DJ4"/>
  <c r="BH4"/>
  <c r="DI4"/>
  <c r="BF4"/>
  <c r="DH4"/>
  <c r="BD4"/>
  <c r="DG4"/>
  <c r="BB4"/>
  <c r="DF4"/>
  <c r="BA4"/>
  <c r="AZ4"/>
  <c r="BU3"/>
  <c r="BT3"/>
  <c r="DR3"/>
  <c r="BQ3"/>
  <c r="BR3"/>
  <c r="BS3"/>
  <c r="BO3"/>
  <c r="BP3"/>
  <c r="DO3"/>
  <c r="BN3"/>
  <c r="BL3"/>
  <c r="DM3"/>
  <c r="BK3"/>
  <c r="BJ3"/>
  <c r="BI3"/>
  <c r="BY3"/>
  <c r="BH3"/>
  <c r="BF3"/>
  <c r="BD3"/>
  <c r="BB3"/>
  <c r="DF3"/>
  <c r="BA3"/>
  <c r="DE3"/>
  <c r="AZ3"/>
  <c r="BC15"/>
  <c r="BE15"/>
  <c r="E25"/>
  <c r="BG6"/>
  <c r="DJ6"/>
  <c r="CC15"/>
  <c r="CE15"/>
  <c r="CI15"/>
  <c r="CG15"/>
  <c r="BX9"/>
  <c r="BY9"/>
  <c r="BZ9"/>
  <c r="CA9"/>
  <c r="CB9"/>
  <c r="CC9"/>
  <c r="BM8"/>
  <c r="CE14"/>
  <c r="CC14"/>
  <c r="CI14"/>
  <c r="CG14"/>
  <c r="BC5"/>
  <c r="BE5"/>
  <c r="CV12"/>
  <c r="DK10"/>
  <c r="CN23" i="24"/>
  <c r="CN24"/>
  <c r="CN22"/>
  <c r="CN25"/>
  <c r="CN21"/>
  <c r="CM25"/>
  <c r="CM22"/>
  <c r="CM23"/>
  <c r="CM21"/>
  <c r="CM24"/>
  <c r="CO24"/>
  <c r="CO23"/>
  <c r="CO25"/>
  <c r="CO21"/>
  <c r="CO22"/>
  <c r="CN7"/>
  <c r="CQ22"/>
  <c r="CQ25"/>
  <c r="CQ21"/>
  <c r="CQ24"/>
  <c r="CQ23"/>
  <c r="BA38"/>
  <c r="CE20"/>
  <c r="CG20"/>
  <c r="CI20"/>
  <c r="DH20"/>
  <c r="CP22"/>
  <c r="CP24"/>
  <c r="CP25"/>
  <c r="CP23"/>
  <c r="CP21"/>
  <c r="CC194" i="28"/>
  <c r="V3" i="33"/>
  <c r="CC195" i="28"/>
  <c r="W3" i="33"/>
  <c r="CC197" i="28"/>
  <c r="Y3" i="33"/>
  <c r="CC199" i="28"/>
  <c r="AA3" i="33"/>
  <c r="CC200" i="28"/>
  <c r="AB3" i="33"/>
  <c r="CC196" i="28"/>
  <c r="X3" i="33"/>
  <c r="CC198" i="28"/>
  <c r="Z3" i="33"/>
  <c r="CC201" i="28"/>
  <c r="AC3" i="33"/>
  <c r="M13"/>
  <c r="BH32" i="29"/>
  <c r="S13" i="33"/>
  <c r="BH33" i="29"/>
  <c r="T13" i="33"/>
  <c r="BH31" i="29"/>
  <c r="R13" i="33"/>
  <c r="BA31" i="26"/>
  <c r="BD31"/>
  <c r="BA32"/>
  <c r="BD32"/>
  <c r="BA30"/>
  <c r="BD30"/>
  <c r="CK188" i="28"/>
  <c r="CJ188"/>
  <c r="CH91"/>
  <c r="CI91"/>
  <c r="CF91"/>
  <c r="CG91"/>
  <c r="CD91"/>
  <c r="CE91"/>
  <c r="CD143"/>
  <c r="CE143"/>
  <c r="CF143"/>
  <c r="CG143"/>
  <c r="CH143"/>
  <c r="CI143"/>
  <c r="CD141"/>
  <c r="CE141"/>
  <c r="CF141"/>
  <c r="CG141"/>
  <c r="CH141"/>
  <c r="CI141"/>
  <c r="CF4"/>
  <c r="CG4"/>
  <c r="CH4"/>
  <c r="CI4"/>
  <c r="CD4"/>
  <c r="CE4"/>
  <c r="CH8"/>
  <c r="CI8"/>
  <c r="CD8"/>
  <c r="CE8"/>
  <c r="CF8"/>
  <c r="CG8"/>
  <c r="CF54"/>
  <c r="CD54"/>
  <c r="CH54"/>
  <c r="CF17"/>
  <c r="CG17"/>
  <c r="CH17"/>
  <c r="CI17"/>
  <c r="CD17"/>
  <c r="CE17"/>
  <c r="CF19"/>
  <c r="CG19"/>
  <c r="CD19"/>
  <c r="CE19"/>
  <c r="CH19"/>
  <c r="CI19"/>
  <c r="CF63"/>
  <c r="CG63"/>
  <c r="CH63"/>
  <c r="CI63"/>
  <c r="CD63"/>
  <c r="CE63"/>
  <c r="CH83"/>
  <c r="CF83"/>
  <c r="CD83"/>
  <c r="CH69"/>
  <c r="CI69"/>
  <c r="CF69"/>
  <c r="CG69"/>
  <c r="CD69"/>
  <c r="CE69"/>
  <c r="CD43"/>
  <c r="CE43"/>
  <c r="CH43"/>
  <c r="CI43"/>
  <c r="CF43"/>
  <c r="CG43"/>
  <c r="CH103"/>
  <c r="CF103"/>
  <c r="CD103"/>
  <c r="CD53"/>
  <c r="CE53"/>
  <c r="CF53"/>
  <c r="CG53"/>
  <c r="CH53"/>
  <c r="CI53"/>
  <c r="CH71"/>
  <c r="CI71"/>
  <c r="CF71"/>
  <c r="CG71"/>
  <c r="CD71"/>
  <c r="CE71"/>
  <c r="CH75"/>
  <c r="CI75"/>
  <c r="CF75"/>
  <c r="CG75"/>
  <c r="CD75"/>
  <c r="CE75"/>
  <c r="CH130"/>
  <c r="CI130"/>
  <c r="CF130"/>
  <c r="CG130"/>
  <c r="CD130"/>
  <c r="CE130"/>
  <c r="CH120"/>
  <c r="CF120"/>
  <c r="CD120"/>
  <c r="CH10"/>
  <c r="CI10"/>
  <c r="CD10"/>
  <c r="CE10"/>
  <c r="CF10"/>
  <c r="CG10"/>
  <c r="CD136"/>
  <c r="CE136"/>
  <c r="CF136"/>
  <c r="CG136"/>
  <c r="CH136"/>
  <c r="CI136"/>
  <c r="CD60"/>
  <c r="CE60"/>
  <c r="CF60"/>
  <c r="CG60"/>
  <c r="CH60"/>
  <c r="CI60"/>
  <c r="CF24"/>
  <c r="CG24"/>
  <c r="CH24"/>
  <c r="CI24"/>
  <c r="CD24"/>
  <c r="CE24"/>
  <c r="CD121"/>
  <c r="CE121"/>
  <c r="CF121"/>
  <c r="CG121"/>
  <c r="N11" i="33"/>
  <c r="CH121" i="28"/>
  <c r="CI121"/>
  <c r="L11" i="33"/>
  <c r="CH40" i="28"/>
  <c r="CF40"/>
  <c r="CD40"/>
  <c r="CF142"/>
  <c r="CG142"/>
  <c r="CD142"/>
  <c r="CE142"/>
  <c r="CH142"/>
  <c r="CI142"/>
  <c r="CF49"/>
  <c r="CG49"/>
  <c r="CD49"/>
  <c r="CE49"/>
  <c r="CH49"/>
  <c r="CI49"/>
  <c r="CH28"/>
  <c r="CI28"/>
  <c r="CD28"/>
  <c r="CE28"/>
  <c r="CF28"/>
  <c r="CG28"/>
  <c r="CF64"/>
  <c r="CG64"/>
  <c r="CD64"/>
  <c r="CE64"/>
  <c r="CH64"/>
  <c r="CI64"/>
  <c r="CF87"/>
  <c r="CG87"/>
  <c r="CH87"/>
  <c r="CI87"/>
  <c r="CD87"/>
  <c r="CE87"/>
  <c r="N6" i="33"/>
  <c r="CH42" i="28"/>
  <c r="CI42"/>
  <c r="CF42"/>
  <c r="CG42"/>
  <c r="L6" i="33"/>
  <c r="CD42" i="28"/>
  <c r="CE42"/>
  <c r="CH35"/>
  <c r="CI35"/>
  <c r="CF35"/>
  <c r="CG35"/>
  <c r="CD35"/>
  <c r="CE35"/>
  <c r="CD72"/>
  <c r="CE72"/>
  <c r="L8" i="33"/>
  <c r="N8"/>
  <c r="CH72" i="28"/>
  <c r="CI72"/>
  <c r="CF72"/>
  <c r="CG72"/>
  <c r="CF122"/>
  <c r="CG122"/>
  <c r="CD122"/>
  <c r="CE122"/>
  <c r="CH122"/>
  <c r="CI122"/>
  <c r="L4" i="33"/>
  <c r="CD3" i="28"/>
  <c r="CE3"/>
  <c r="CF3"/>
  <c r="CG3"/>
  <c r="CH3"/>
  <c r="CI3"/>
  <c r="N4" i="33"/>
  <c r="CH140" i="28"/>
  <c r="CI140"/>
  <c r="CF140"/>
  <c r="CG140"/>
  <c r="CD140"/>
  <c r="CE140"/>
  <c r="CH70"/>
  <c r="CI70"/>
  <c r="CF70"/>
  <c r="CG70"/>
  <c r="CD70"/>
  <c r="CE70"/>
  <c r="CD62"/>
  <c r="CE62"/>
  <c r="CF62"/>
  <c r="CG62"/>
  <c r="CH62"/>
  <c r="CI62"/>
  <c r="CF48"/>
  <c r="CG48"/>
  <c r="CH48"/>
  <c r="CI48"/>
  <c r="CD48"/>
  <c r="CE48"/>
  <c r="CH107"/>
  <c r="CI107"/>
  <c r="L10" i="33"/>
  <c r="N10"/>
  <c r="CF107" i="28"/>
  <c r="CG107"/>
  <c r="CD107"/>
  <c r="CE107"/>
  <c r="CH98"/>
  <c r="CI98"/>
  <c r="CD98"/>
  <c r="CE98"/>
  <c r="CF98"/>
  <c r="CG98"/>
  <c r="CD47"/>
  <c r="CH47"/>
  <c r="CF47"/>
  <c r="CH126"/>
  <c r="CI126"/>
  <c r="CF126"/>
  <c r="CG126"/>
  <c r="CD126"/>
  <c r="CE126"/>
  <c r="CD11"/>
  <c r="CE11"/>
  <c r="CH11"/>
  <c r="CI11"/>
  <c r="CF11"/>
  <c r="CG11"/>
  <c r="CD31"/>
  <c r="CE31"/>
  <c r="CH31"/>
  <c r="CI31"/>
  <c r="CF31"/>
  <c r="CG31"/>
  <c r="CH15"/>
  <c r="CD15"/>
  <c r="CF15"/>
  <c r="CH52"/>
  <c r="CI52"/>
  <c r="CD52"/>
  <c r="CE52"/>
  <c r="CF52"/>
  <c r="CG52"/>
  <c r="CF125"/>
  <c r="CG125"/>
  <c r="CD125"/>
  <c r="CE125"/>
  <c r="CH125"/>
  <c r="CI125"/>
  <c r="CD86"/>
  <c r="CE86"/>
  <c r="CF86"/>
  <c r="CG86"/>
  <c r="CH86"/>
  <c r="CI86"/>
  <c r="CH39"/>
  <c r="CD39"/>
  <c r="CF39"/>
  <c r="CH21"/>
  <c r="CI21"/>
  <c r="CF21"/>
  <c r="CG21"/>
  <c r="CD21"/>
  <c r="CE21"/>
  <c r="CD101"/>
  <c r="CH101"/>
  <c r="CF101"/>
  <c r="CF102"/>
  <c r="CH102"/>
  <c r="CD102"/>
  <c r="CF116"/>
  <c r="CG116"/>
  <c r="CH116"/>
  <c r="CI116"/>
  <c r="CD116"/>
  <c r="CE116"/>
  <c r="CF106"/>
  <c r="CD106"/>
  <c r="CH106"/>
  <c r="CH135"/>
  <c r="CI135"/>
  <c r="CF135"/>
  <c r="CG135"/>
  <c r="CD135"/>
  <c r="CE135"/>
  <c r="CD78"/>
  <c r="CE78"/>
  <c r="CF78"/>
  <c r="CG78"/>
  <c r="CH78"/>
  <c r="CI78"/>
  <c r="CH32"/>
  <c r="CI32"/>
  <c r="CF32"/>
  <c r="CG32"/>
  <c r="CD32"/>
  <c r="CE32"/>
  <c r="CD123"/>
  <c r="CE123"/>
  <c r="CF123"/>
  <c r="CG123"/>
  <c r="CH123"/>
  <c r="CI123"/>
  <c r="CD105"/>
  <c r="CH105"/>
  <c r="CF105"/>
  <c r="CD139"/>
  <c r="CE139"/>
  <c r="CH139"/>
  <c r="CI139"/>
  <c r="CF139"/>
  <c r="CG139"/>
  <c r="CF93"/>
  <c r="CG93"/>
  <c r="CH93"/>
  <c r="CI93"/>
  <c r="CD93"/>
  <c r="CE93"/>
  <c r="CH131"/>
  <c r="CI131"/>
  <c r="CF131"/>
  <c r="CG131"/>
  <c r="CD131"/>
  <c r="CE131"/>
  <c r="L12" i="33"/>
  <c r="N12"/>
  <c r="CH96" i="28"/>
  <c r="CI96"/>
  <c r="CD96"/>
  <c r="CE96"/>
  <c r="CF96"/>
  <c r="CG96"/>
  <c r="CH133"/>
  <c r="CI133"/>
  <c r="CD133"/>
  <c r="CE133"/>
  <c r="CF133"/>
  <c r="CG133"/>
  <c r="CD29"/>
  <c r="CE29"/>
  <c r="CH29"/>
  <c r="CI29"/>
  <c r="CF29"/>
  <c r="CG29"/>
  <c r="CD134"/>
  <c r="CE134"/>
  <c r="CH134"/>
  <c r="CI134"/>
  <c r="CF134"/>
  <c r="CG134"/>
  <c r="CH119"/>
  <c r="CF119"/>
  <c r="CD119"/>
  <c r="CF79"/>
  <c r="CG79"/>
  <c r="CH79"/>
  <c r="CI79"/>
  <c r="CD79"/>
  <c r="CE79"/>
  <c r="CD27"/>
  <c r="CE27"/>
  <c r="CH27"/>
  <c r="CI27"/>
  <c r="CF27"/>
  <c r="CG27"/>
  <c r="CH25"/>
  <c r="CI25"/>
  <c r="CF25"/>
  <c r="CG25"/>
  <c r="CD25"/>
  <c r="CE25"/>
  <c r="CD84"/>
  <c r="CE84"/>
  <c r="L9" i="33"/>
  <c r="N9"/>
  <c r="CF84" i="28"/>
  <c r="CG84"/>
  <c r="CH84"/>
  <c r="CI84"/>
  <c r="CH94"/>
  <c r="CI94"/>
  <c r="CF94"/>
  <c r="CG94"/>
  <c r="CD94"/>
  <c r="CE94"/>
  <c r="CH6"/>
  <c r="CI6"/>
  <c r="CF6"/>
  <c r="CG6"/>
  <c r="CD6"/>
  <c r="CE6"/>
  <c r="CH100"/>
  <c r="CI100"/>
  <c r="CF100"/>
  <c r="CG100"/>
  <c r="CD100"/>
  <c r="CE100"/>
  <c r="CD13"/>
  <c r="CE13"/>
  <c r="CF13"/>
  <c r="CG13"/>
  <c r="CH13"/>
  <c r="CI13"/>
  <c r="CH14"/>
  <c r="CF14"/>
  <c r="CD14"/>
  <c r="CF104"/>
  <c r="CH104"/>
  <c r="CD104"/>
  <c r="CD33"/>
  <c r="CE33"/>
  <c r="CF33"/>
  <c r="CG33"/>
  <c r="CH33"/>
  <c r="CI33"/>
  <c r="CH115"/>
  <c r="CI115"/>
  <c r="CF115"/>
  <c r="CG115"/>
  <c r="CD115"/>
  <c r="CE115"/>
  <c r="CF80"/>
  <c r="CG80"/>
  <c r="CD80"/>
  <c r="CE80"/>
  <c r="CH80"/>
  <c r="CI80"/>
  <c r="CH23"/>
  <c r="CI23"/>
  <c r="CF23"/>
  <c r="CG23"/>
  <c r="CD23"/>
  <c r="CE23"/>
  <c r="CH59"/>
  <c r="CI59"/>
  <c r="CF59"/>
  <c r="CG59"/>
  <c r="CD59"/>
  <c r="CE59"/>
  <c r="CH34"/>
  <c r="CF34"/>
  <c r="CD34"/>
  <c r="CH67"/>
  <c r="CF67"/>
  <c r="CD67"/>
  <c r="CF77"/>
  <c r="CG77"/>
  <c r="CH77"/>
  <c r="CI77"/>
  <c r="CD77"/>
  <c r="CE77"/>
  <c r="CH44"/>
  <c r="CI44"/>
  <c r="CD44"/>
  <c r="CE44"/>
  <c r="CF44"/>
  <c r="CG44"/>
  <c r="CD95"/>
  <c r="CE95"/>
  <c r="CH95"/>
  <c r="CI95"/>
  <c r="CF95"/>
  <c r="CG95"/>
  <c r="CF118"/>
  <c r="CD118"/>
  <c r="CH118"/>
  <c r="CH137"/>
  <c r="CF137"/>
  <c r="CD137"/>
  <c r="CD16"/>
  <c r="CE16"/>
  <c r="N5" i="33"/>
  <c r="CF16" i="28"/>
  <c r="CG16"/>
  <c r="CH16"/>
  <c r="CI16"/>
  <c r="L5" i="33"/>
  <c r="CF82" i="28"/>
  <c r="CG82"/>
  <c r="CD82"/>
  <c r="CE82"/>
  <c r="CH82"/>
  <c r="CI82"/>
  <c r="CH5"/>
  <c r="CI5"/>
  <c r="CF5"/>
  <c r="CG5"/>
  <c r="CD5"/>
  <c r="CE5"/>
  <c r="CH55"/>
  <c r="CF55"/>
  <c r="CD55"/>
  <c r="CH89"/>
  <c r="CI89"/>
  <c r="CF89"/>
  <c r="CG89"/>
  <c r="CD89"/>
  <c r="CE89"/>
  <c r="CF22"/>
  <c r="CG22"/>
  <c r="CD22"/>
  <c r="CE22"/>
  <c r="CH22"/>
  <c r="CI22"/>
  <c r="CH113"/>
  <c r="CI113"/>
  <c r="CF113"/>
  <c r="CG113"/>
  <c r="CD113"/>
  <c r="CE113"/>
  <c r="CH12"/>
  <c r="CI12"/>
  <c r="CF12"/>
  <c r="CG12"/>
  <c r="CD12"/>
  <c r="CE12"/>
  <c r="CF38"/>
  <c r="CD38"/>
  <c r="CH38"/>
  <c r="N7" i="33"/>
  <c r="CD58" i="28"/>
  <c r="CE58"/>
  <c r="L7" i="33"/>
  <c r="CH58" i="28"/>
  <c r="CI58"/>
  <c r="CF58"/>
  <c r="CG58"/>
  <c r="CF90"/>
  <c r="CG90"/>
  <c r="CD90"/>
  <c r="CE90"/>
  <c r="CH90"/>
  <c r="CI90"/>
  <c r="CD51"/>
  <c r="CE51"/>
  <c r="CH51"/>
  <c r="CI51"/>
  <c r="CF51"/>
  <c r="CG51"/>
  <c r="CH128"/>
  <c r="CI128"/>
  <c r="CD128"/>
  <c r="CE128"/>
  <c r="CF128"/>
  <c r="CG128"/>
  <c r="CF109"/>
  <c r="CG109"/>
  <c r="CH109"/>
  <c r="CI109"/>
  <c r="CD109"/>
  <c r="CE109"/>
  <c r="CH144"/>
  <c r="CI144"/>
  <c r="CD144"/>
  <c r="CE144"/>
  <c r="CF144"/>
  <c r="CG144"/>
  <c r="CH26"/>
  <c r="CI26"/>
  <c r="CF26"/>
  <c r="CG26"/>
  <c r="CD26"/>
  <c r="CE26"/>
  <c r="CH50"/>
  <c r="CI50"/>
  <c r="CF50"/>
  <c r="CG50"/>
  <c r="CD50"/>
  <c r="CE50"/>
  <c r="CD76"/>
  <c r="CE76"/>
  <c r="CF76"/>
  <c r="CG76"/>
  <c r="CH76"/>
  <c r="CI76"/>
  <c r="CD99"/>
  <c r="CE99"/>
  <c r="CH99"/>
  <c r="CI99"/>
  <c r="CF99"/>
  <c r="CG99"/>
  <c r="CH30"/>
  <c r="CI30"/>
  <c r="CD30"/>
  <c r="CE30"/>
  <c r="CF30"/>
  <c r="CG30"/>
  <c r="CH138"/>
  <c r="CF138"/>
  <c r="CD138"/>
  <c r="CD108"/>
  <c r="CE108"/>
  <c r="CF108"/>
  <c r="CG108"/>
  <c r="CH108"/>
  <c r="CI108"/>
  <c r="CD110"/>
  <c r="CE110"/>
  <c r="CF110"/>
  <c r="CG110"/>
  <c r="CH110"/>
  <c r="CI110"/>
  <c r="CH68"/>
  <c r="CI68"/>
  <c r="CD68"/>
  <c r="CE68"/>
  <c r="CF68"/>
  <c r="CG68"/>
  <c r="CF111"/>
  <c r="CG111"/>
  <c r="CH111"/>
  <c r="CI111"/>
  <c r="CD111"/>
  <c r="CE111"/>
  <c r="CD9"/>
  <c r="CE9"/>
  <c r="CH9"/>
  <c r="CI9"/>
  <c r="CF9"/>
  <c r="CG9"/>
  <c r="CD7"/>
  <c r="CE7"/>
  <c r="CH7"/>
  <c r="CI7"/>
  <c r="CF7"/>
  <c r="CG7"/>
  <c r="CF112"/>
  <c r="CG112"/>
  <c r="CD112"/>
  <c r="CE112"/>
  <c r="CH112"/>
  <c r="CI112"/>
  <c r="CD56"/>
  <c r="CE56"/>
  <c r="CH56"/>
  <c r="CI56"/>
  <c r="CF56"/>
  <c r="CG56"/>
  <c r="CD97"/>
  <c r="CE97"/>
  <c r="CH97"/>
  <c r="CI97"/>
  <c r="CF97"/>
  <c r="CG97"/>
  <c r="CD18"/>
  <c r="CE18"/>
  <c r="CF18"/>
  <c r="CG18"/>
  <c r="CH18"/>
  <c r="CI18"/>
  <c r="CH65"/>
  <c r="CF65"/>
  <c r="CD65"/>
  <c r="CH81"/>
  <c r="CI81"/>
  <c r="CD81"/>
  <c r="CE81"/>
  <c r="CF81"/>
  <c r="CG81"/>
  <c r="CF127"/>
  <c r="CG127"/>
  <c r="CH127"/>
  <c r="CI127"/>
  <c r="CD127"/>
  <c r="CE127"/>
  <c r="CH73"/>
  <c r="CI73"/>
  <c r="CD73"/>
  <c r="CE73"/>
  <c r="CF73"/>
  <c r="CG73"/>
  <c r="CD41"/>
  <c r="CH41"/>
  <c r="CF41"/>
  <c r="CH57"/>
  <c r="CI57"/>
  <c r="CD57"/>
  <c r="CE57"/>
  <c r="CF57"/>
  <c r="CG57"/>
  <c r="CF36"/>
  <c r="CG36"/>
  <c r="CH36"/>
  <c r="CI36"/>
  <c r="CD36"/>
  <c r="CE36"/>
  <c r="CF20"/>
  <c r="CG20"/>
  <c r="CD20"/>
  <c r="CE20"/>
  <c r="CH20"/>
  <c r="CI20"/>
  <c r="CH117"/>
  <c r="CI117"/>
  <c r="CD117"/>
  <c r="CE117"/>
  <c r="CF117"/>
  <c r="CG117"/>
  <c r="CJ148"/>
  <c r="CK165"/>
  <c r="CK181"/>
  <c r="CJ151"/>
  <c r="CJ167"/>
  <c r="CK176"/>
  <c r="CK160"/>
  <c r="CJ181"/>
  <c r="CK152"/>
  <c r="CK158"/>
  <c r="CJ176"/>
  <c r="CJ157"/>
  <c r="CJ152"/>
  <c r="CJ158"/>
  <c r="CJ160"/>
  <c r="CJ165"/>
  <c r="CK151"/>
  <c r="CK167"/>
  <c r="CJ168"/>
  <c r="CK168"/>
  <c r="CK148"/>
  <c r="CK157"/>
  <c r="CJ155"/>
  <c r="CK164"/>
  <c r="CK153"/>
  <c r="CJ185"/>
  <c r="CJ170"/>
  <c r="CK175"/>
  <c r="CK162"/>
  <c r="CK186"/>
  <c r="CK185"/>
  <c r="CJ149"/>
  <c r="CJ178"/>
  <c r="CK161"/>
  <c r="CJ150"/>
  <c r="CK155"/>
  <c r="CJ180"/>
  <c r="CJ179"/>
  <c r="CJ177"/>
  <c r="CJ156"/>
  <c r="CJ184"/>
  <c r="CK149"/>
  <c r="CK147"/>
  <c r="CK177"/>
  <c r="CJ183"/>
  <c r="CK146"/>
  <c r="CK156"/>
  <c r="CK178"/>
  <c r="CJ147"/>
  <c r="CJ175"/>
  <c r="CK171"/>
  <c r="CJ164"/>
  <c r="CK172"/>
  <c r="CJ169"/>
  <c r="CK163"/>
  <c r="CK184"/>
  <c r="CJ162"/>
  <c r="CJ159"/>
  <c r="CK179"/>
  <c r="CJ154"/>
  <c r="CK169"/>
  <c r="CK166"/>
  <c r="CJ174"/>
  <c r="CJ182"/>
  <c r="CJ163"/>
  <c r="CJ145"/>
  <c r="CJ161"/>
  <c r="CJ173"/>
  <c r="CK180"/>
  <c r="CK154"/>
  <c r="CJ172"/>
  <c r="CK174"/>
  <c r="CK183"/>
  <c r="CK150"/>
  <c r="CJ166"/>
  <c r="CK170"/>
  <c r="CJ146"/>
  <c r="CK145"/>
  <c r="CK173"/>
  <c r="CJ186"/>
  <c r="CJ171"/>
  <c r="CK182"/>
  <c r="CK159"/>
  <c r="CK187"/>
  <c r="CJ153"/>
  <c r="CJ187"/>
  <c r="CA195"/>
  <c r="CJ29"/>
  <c r="CJ127"/>
  <c r="CJ73"/>
  <c r="CK136"/>
  <c r="CJ44"/>
  <c r="CK22"/>
  <c r="CK87"/>
  <c r="CJ97"/>
  <c r="CK82"/>
  <c r="CK92"/>
  <c r="CJ56"/>
  <c r="CX191"/>
  <c r="CJ77"/>
  <c r="CK48"/>
  <c r="CJ82"/>
  <c r="CK119"/>
  <c r="CK76"/>
  <c r="DC191"/>
  <c r="CJ61"/>
  <c r="CJ58"/>
  <c r="CJ47"/>
  <c r="CJ28"/>
  <c r="CK99"/>
  <c r="CK20"/>
  <c r="CJ69"/>
  <c r="CK41"/>
  <c r="CK132"/>
  <c r="CJ48"/>
  <c r="CJ81"/>
  <c r="CK94"/>
  <c r="CJ124"/>
  <c r="CK100"/>
  <c r="CK27"/>
  <c r="CK106"/>
  <c r="CJ59"/>
  <c r="CK21"/>
  <c r="CK90"/>
  <c r="CK49"/>
  <c r="CJ53"/>
  <c r="CK39"/>
  <c r="CK95"/>
  <c r="CK109"/>
  <c r="CK112"/>
  <c r="CJ50"/>
  <c r="CJ72"/>
  <c r="CK74"/>
  <c r="CK86"/>
  <c r="CJ19"/>
  <c r="CK45"/>
  <c r="CK15"/>
  <c r="CJ101"/>
  <c r="CJ31"/>
  <c r="CK142"/>
  <c r="CJ60"/>
  <c r="CJ65"/>
  <c r="CJ130"/>
  <c r="CJ66"/>
  <c r="CJ110"/>
  <c r="CJ83"/>
  <c r="CK50"/>
  <c r="CJ137"/>
  <c r="CK91"/>
  <c r="CJ86"/>
  <c r="CK75"/>
  <c r="CK101"/>
  <c r="CK31"/>
  <c r="CJ111"/>
  <c r="CJ108"/>
  <c r="CJ67"/>
  <c r="CK60"/>
  <c r="CJ55"/>
  <c r="CJ33"/>
  <c r="CK34"/>
  <c r="CK105"/>
  <c r="CJ93"/>
  <c r="CJ123"/>
  <c r="CK19"/>
  <c r="CK46"/>
  <c r="CJ121"/>
  <c r="CK130"/>
  <c r="CK110"/>
  <c r="CK78"/>
  <c r="CJ45"/>
  <c r="CK67"/>
  <c r="CJ78"/>
  <c r="CK129"/>
  <c r="CK137"/>
  <c r="CJ122"/>
  <c r="CJ34"/>
  <c r="CJ38"/>
  <c r="CK126"/>
  <c r="CJ75"/>
  <c r="CK84"/>
  <c r="CJ42"/>
  <c r="CJ102"/>
  <c r="CK108"/>
  <c r="CK141"/>
  <c r="CK33"/>
  <c r="CK64"/>
  <c r="CJ129"/>
  <c r="CJ139"/>
  <c r="CK121"/>
  <c r="CJ114"/>
  <c r="CK93"/>
  <c r="CJ74"/>
  <c r="CK139"/>
  <c r="CK66"/>
  <c r="CJ54"/>
  <c r="CK65"/>
  <c r="CK72"/>
  <c r="CJ142"/>
  <c r="CJ91"/>
  <c r="CK83"/>
  <c r="CK122"/>
  <c r="CK38"/>
  <c r="CJ84"/>
  <c r="CJ107"/>
  <c r="CK102"/>
  <c r="CK54"/>
  <c r="CK111"/>
  <c r="CJ85"/>
  <c r="CJ30"/>
  <c r="CJ105"/>
  <c r="CK55"/>
  <c r="CK123"/>
  <c r="CK42"/>
  <c r="CK107"/>
  <c r="CK85"/>
  <c r="CK30"/>
  <c r="CJ46"/>
  <c r="CJ64"/>
  <c r="CK115"/>
  <c r="CK114"/>
  <c r="CJ141"/>
  <c r="CJ126"/>
  <c r="CJ115"/>
  <c r="CJ15"/>
  <c r="CJ144"/>
  <c r="CK37"/>
  <c r="CJ43"/>
  <c r="CK51"/>
  <c r="CJ80"/>
  <c r="CK128"/>
  <c r="CJ143"/>
  <c r="CJ132"/>
  <c r="CJ68"/>
  <c r="CJ26"/>
  <c r="CJ87"/>
  <c r="CJ27"/>
  <c r="CJ63"/>
  <c r="CJ49"/>
  <c r="CJ20"/>
  <c r="CK68"/>
  <c r="CJ103"/>
  <c r="CJ70"/>
  <c r="CJ18"/>
  <c r="CK29"/>
  <c r="CK80"/>
  <c r="CK88"/>
  <c r="CJ94"/>
  <c r="CK96"/>
  <c r="CK118"/>
  <c r="CJ100"/>
  <c r="CJ106"/>
  <c r="CK103"/>
  <c r="CK59"/>
  <c r="CJ21"/>
  <c r="CJ113"/>
  <c r="CK53"/>
  <c r="CK23"/>
  <c r="CJ39"/>
  <c r="CK138"/>
  <c r="CJ95"/>
  <c r="CK133"/>
  <c r="CJ116"/>
  <c r="CK35"/>
  <c r="CJ109"/>
  <c r="CJ136"/>
  <c r="CJ98"/>
  <c r="CJ17"/>
  <c r="CJ125"/>
  <c r="CJ40"/>
  <c r="CJ112"/>
  <c r="CK77"/>
  <c r="CK120"/>
  <c r="CJ52"/>
  <c r="CJ131"/>
  <c r="CK43"/>
  <c r="CK134"/>
  <c r="CK52"/>
  <c r="CJ76"/>
  <c r="CK61"/>
  <c r="CK58"/>
  <c r="CK47"/>
  <c r="CK69"/>
  <c r="CK81"/>
  <c r="CK124"/>
  <c r="CK16"/>
  <c r="CK62"/>
  <c r="CJ88"/>
  <c r="CJ41"/>
  <c r="CK32"/>
  <c r="CK36"/>
  <c r="CJ96"/>
  <c r="CJ57"/>
  <c r="CK89"/>
  <c r="CJ51"/>
  <c r="CJ79"/>
  <c r="CJ23"/>
  <c r="CK116"/>
  <c r="CK24"/>
  <c r="CJ119"/>
  <c r="CK98"/>
  <c r="CK104"/>
  <c r="CK25"/>
  <c r="CJ140"/>
  <c r="CJ135"/>
  <c r="CK117"/>
  <c r="CK56"/>
  <c r="CK71"/>
  <c r="CK131"/>
  <c r="CJ99"/>
  <c r="CJ37"/>
  <c r="CJ117"/>
  <c r="CK79"/>
  <c r="CK18"/>
  <c r="CJ35"/>
  <c r="CJ104"/>
  <c r="CK44"/>
  <c r="CK70"/>
  <c r="CJ36"/>
  <c r="CK17"/>
  <c r="CJ71"/>
  <c r="CK127"/>
  <c r="CK73"/>
  <c r="CK28"/>
  <c r="CJ16"/>
  <c r="CJ62"/>
  <c r="CJ128"/>
  <c r="CJ92"/>
  <c r="CK144"/>
  <c r="CK125"/>
  <c r="CJ22"/>
  <c r="CJ32"/>
  <c r="CK135"/>
  <c r="CJ118"/>
  <c r="CK26"/>
  <c r="CK57"/>
  <c r="CK63"/>
  <c r="CJ89"/>
  <c r="CJ120"/>
  <c r="CK97"/>
  <c r="CJ90"/>
  <c r="CK113"/>
  <c r="CK40"/>
  <c r="CJ134"/>
  <c r="CJ138"/>
  <c r="CJ133"/>
  <c r="CJ24"/>
  <c r="CJ25"/>
  <c r="CK143"/>
  <c r="CK140"/>
  <c r="BA198"/>
  <c r="BB199"/>
  <c r="CA196"/>
  <c r="CJ3"/>
  <c r="CK11"/>
  <c r="CK12"/>
  <c r="CJ5"/>
  <c r="CJ11"/>
  <c r="CA198"/>
  <c r="M3" i="33"/>
  <c r="CC190" i="28"/>
  <c r="CJ7"/>
  <c r="CJ4"/>
  <c r="CJ14"/>
  <c r="CJ6"/>
  <c r="CK14"/>
  <c r="CJ13"/>
  <c r="CA201"/>
  <c r="CJ10"/>
  <c r="CK4"/>
  <c r="CK3"/>
  <c r="CK8"/>
  <c r="CA202"/>
  <c r="CA200"/>
  <c r="N3" i="33"/>
  <c r="CA194" i="28"/>
  <c r="CA197"/>
  <c r="CK13"/>
  <c r="CK5"/>
  <c r="CJ9"/>
  <c r="CJ8"/>
  <c r="CK10"/>
  <c r="CA199"/>
  <c r="CJ12"/>
  <c r="CK9"/>
  <c r="CK7"/>
  <c r="CK6"/>
  <c r="BE7" i="22"/>
  <c r="BS7"/>
  <c r="BS9"/>
  <c r="BQ23"/>
  <c r="BQ24"/>
  <c r="BQ25"/>
  <c r="BE4"/>
  <c r="DK5"/>
  <c r="BS14"/>
  <c r="BM7"/>
  <c r="BS10"/>
  <c r="DK12"/>
  <c r="DJ12"/>
  <c r="BS15"/>
  <c r="BB29" i="27"/>
  <c r="BB27"/>
  <c r="BB30"/>
  <c r="BD37"/>
  <c r="BD35"/>
  <c r="BD36"/>
  <c r="CK20"/>
  <c r="CJ20"/>
  <c r="CJ15" i="26"/>
  <c r="CJ19" i="25"/>
  <c r="CK19"/>
  <c r="BB29"/>
  <c r="BB28"/>
  <c r="BB27"/>
  <c r="BB26"/>
  <c r="BD36"/>
  <c r="BD34"/>
  <c r="BD35"/>
  <c r="BB25" i="26"/>
  <c r="BB24"/>
  <c r="BB23"/>
  <c r="BB22"/>
  <c r="CK15"/>
  <c r="CU8" i="24"/>
  <c r="CW15"/>
  <c r="CN18"/>
  <c r="CQ19"/>
  <c r="CN20"/>
  <c r="BX20"/>
  <c r="CS16"/>
  <c r="DB19"/>
  <c r="DK3"/>
  <c r="BG4"/>
  <c r="BE7"/>
  <c r="DB7"/>
  <c r="CM8"/>
  <c r="CT8"/>
  <c r="DB9"/>
  <c r="CN10"/>
  <c r="CV10"/>
  <c r="CN12"/>
  <c r="BE13"/>
  <c r="CV13"/>
  <c r="CV15"/>
  <c r="CP16"/>
  <c r="BE18"/>
  <c r="CU18"/>
  <c r="CP19"/>
  <c r="BE20"/>
  <c r="CT20"/>
  <c r="DB20"/>
  <c r="BT50"/>
  <c r="CW4"/>
  <c r="CP5"/>
  <c r="BS8"/>
  <c r="CS9"/>
  <c r="BE10"/>
  <c r="CU10"/>
  <c r="BE12"/>
  <c r="DB12"/>
  <c r="CM13"/>
  <c r="CN15"/>
  <c r="CO16"/>
  <c r="CW16"/>
  <c r="CT18"/>
  <c r="DB18"/>
  <c r="CO19"/>
  <c r="CW19"/>
  <c r="DB17"/>
  <c r="BR32"/>
  <c r="BR33"/>
  <c r="BR34"/>
  <c r="CV4"/>
  <c r="CP4"/>
  <c r="CW5"/>
  <c r="CP11"/>
  <c r="CQ17"/>
  <c r="CV19"/>
  <c r="CR20"/>
  <c r="CP15"/>
  <c r="CN4"/>
  <c r="CQ8"/>
  <c r="CS10"/>
  <c r="CO11"/>
  <c r="DB13"/>
  <c r="CW14"/>
  <c r="CU16"/>
  <c r="CW17"/>
  <c r="CU19"/>
  <c r="CQ20"/>
  <c r="DL20"/>
  <c r="CO20"/>
  <c r="BO50"/>
  <c r="DB3"/>
  <c r="DB28"/>
  <c r="BE4"/>
  <c r="CP6"/>
  <c r="CW6"/>
  <c r="DE6"/>
  <c r="CQ7"/>
  <c r="CP8"/>
  <c r="DJ8"/>
  <c r="CW9"/>
  <c r="CR10"/>
  <c r="CN11"/>
  <c r="CV11"/>
  <c r="CQ12"/>
  <c r="CO14"/>
  <c r="CV14"/>
  <c r="CS15"/>
  <c r="CM16"/>
  <c r="CT16"/>
  <c r="CV17"/>
  <c r="DI19"/>
  <c r="BG20"/>
  <c r="CW20"/>
  <c r="DL3"/>
  <c r="CN8"/>
  <c r="BQ32"/>
  <c r="BQ33"/>
  <c r="BQ34"/>
  <c r="CV5"/>
  <c r="CQ6"/>
  <c r="CR7"/>
  <c r="CW11"/>
  <c r="CS13"/>
  <c r="CP14"/>
  <c r="DL17"/>
  <c r="CN17"/>
  <c r="BN50"/>
  <c r="BN51"/>
  <c r="CT5"/>
  <c r="CR5"/>
  <c r="CO6"/>
  <c r="CV6"/>
  <c r="CM6"/>
  <c r="CW7"/>
  <c r="CO8"/>
  <c r="CW8"/>
  <c r="CV9"/>
  <c r="DE9"/>
  <c r="CU11"/>
  <c r="DK11"/>
  <c r="BG12"/>
  <c r="CW12"/>
  <c r="CQ13"/>
  <c r="BM14"/>
  <c r="CR15"/>
  <c r="CP18"/>
  <c r="CW18"/>
  <c r="CV20"/>
  <c r="DF20"/>
  <c r="CW13"/>
  <c r="BH32"/>
  <c r="BH33"/>
  <c r="CT13"/>
  <c r="CQ14"/>
  <c r="DB15"/>
  <c r="CV16"/>
  <c r="CS18"/>
  <c r="CN19"/>
  <c r="BE5"/>
  <c r="DJ5"/>
  <c r="DL6"/>
  <c r="DB10"/>
  <c r="CN16"/>
  <c r="CR18"/>
  <c r="CT3"/>
  <c r="CT28"/>
  <c r="BA50"/>
  <c r="BL50"/>
  <c r="CM3"/>
  <c r="DN3"/>
  <c r="DN4"/>
  <c r="CS5"/>
  <c r="DB5"/>
  <c r="CV7"/>
  <c r="BE8"/>
  <c r="CV8"/>
  <c r="CP10"/>
  <c r="CV12"/>
  <c r="DF12"/>
  <c r="CP13"/>
  <c r="DE14"/>
  <c r="CQ15"/>
  <c r="DO15"/>
  <c r="BS16"/>
  <c r="BE17"/>
  <c r="CU17"/>
  <c r="DS17"/>
  <c r="CV18"/>
  <c r="BM20"/>
  <c r="BY20"/>
  <c r="G34"/>
  <c r="BO51"/>
  <c r="G33"/>
  <c r="E35"/>
  <c r="BM10" i="23"/>
  <c r="DA4"/>
  <c r="BE5"/>
  <c r="BM5"/>
  <c r="CW7"/>
  <c r="BM13"/>
  <c r="D24"/>
  <c r="BT39"/>
  <c r="BE8"/>
  <c r="CZ9"/>
  <c r="CP4"/>
  <c r="BE12"/>
  <c r="BA27"/>
  <c r="CT8"/>
  <c r="CV11"/>
  <c r="BS12"/>
  <c r="E24"/>
  <c r="CS4"/>
  <c r="CN6"/>
  <c r="CP13"/>
  <c r="CM6"/>
  <c r="CN11"/>
  <c r="CW9"/>
  <c r="CM12"/>
  <c r="CS5"/>
  <c r="BO21"/>
  <c r="CP3"/>
  <c r="CM4"/>
  <c r="CT3"/>
  <c r="CT17"/>
  <c r="CR5"/>
  <c r="BG8"/>
  <c r="DE8"/>
  <c r="CN9"/>
  <c r="DL10"/>
  <c r="CR11"/>
  <c r="DN11"/>
  <c r="CT13"/>
  <c r="DB13"/>
  <c r="CY14"/>
  <c r="BR21"/>
  <c r="BR22"/>
  <c r="BR23"/>
  <c r="BE7"/>
  <c r="DB10"/>
  <c r="CU12"/>
  <c r="DB3"/>
  <c r="CU13"/>
  <c r="DJ8"/>
  <c r="BE13"/>
  <c r="CW14"/>
  <c r="CM7"/>
  <c r="CR10"/>
  <c r="CV14"/>
  <c r="BN39"/>
  <c r="CR7"/>
  <c r="DJ7"/>
  <c r="CP8"/>
  <c r="CP10"/>
  <c r="CW10"/>
  <c r="CQ11"/>
  <c r="CQ12"/>
  <c r="CZ12"/>
  <c r="CS13"/>
  <c r="CM14"/>
  <c r="CN5"/>
  <c r="CW4"/>
  <c r="G24"/>
  <c r="BQ21"/>
  <c r="BQ22"/>
  <c r="BQ23"/>
  <c r="DB12"/>
  <c r="CU4"/>
  <c r="CQ8"/>
  <c r="G23"/>
  <c r="BB39"/>
  <c r="BL39"/>
  <c r="BL40"/>
  <c r="DN3"/>
  <c r="BS4"/>
  <c r="CP7"/>
  <c r="CW5"/>
  <c r="CW6"/>
  <c r="CQ7"/>
  <c r="CV8"/>
  <c r="CT9"/>
  <c r="DB9"/>
  <c r="CO10"/>
  <c r="CV10"/>
  <c r="BG11"/>
  <c r="DK11"/>
  <c r="CP12"/>
  <c r="CA14"/>
  <c r="G22"/>
  <c r="CV12"/>
  <c r="CW13"/>
  <c r="CV7"/>
  <c r="CY9"/>
  <c r="CU11"/>
  <c r="CO13"/>
  <c r="BH23"/>
  <c r="BE4"/>
  <c r="CV4"/>
  <c r="CT5"/>
  <c r="CN7"/>
  <c r="CP9"/>
  <c r="CS10"/>
  <c r="CT12"/>
  <c r="CS6"/>
  <c r="CV9"/>
  <c r="CO14"/>
  <c r="DL3"/>
  <c r="CQ4"/>
  <c r="CO6"/>
  <c r="CV6"/>
  <c r="DG6"/>
  <c r="DO7"/>
  <c r="DB7"/>
  <c r="CU8"/>
  <c r="CN10"/>
  <c r="DH10"/>
  <c r="CW11"/>
  <c r="CW12"/>
  <c r="CQ13"/>
  <c r="CS14"/>
  <c r="BT40"/>
  <c r="DL13" i="22"/>
  <c r="CO4"/>
  <c r="CW11"/>
  <c r="BG13"/>
  <c r="BS4"/>
  <c r="E26"/>
  <c r="DJ6"/>
  <c r="BX10"/>
  <c r="CN7"/>
  <c r="BM5"/>
  <c r="BX12"/>
  <c r="BM4"/>
  <c r="DA14"/>
  <c r="BE14"/>
  <c r="BM16"/>
  <c r="BE5"/>
  <c r="CZ14"/>
  <c r="CR3"/>
  <c r="CR19"/>
  <c r="BE6"/>
  <c r="DK15"/>
  <c r="DL7"/>
  <c r="BE9"/>
  <c r="BE10"/>
  <c r="CA10"/>
  <c r="DK10"/>
  <c r="DO11"/>
  <c r="CA12"/>
  <c r="BS12"/>
  <c r="DL12"/>
  <c r="CR13"/>
  <c r="BE15"/>
  <c r="CN6"/>
  <c r="BL41"/>
  <c r="BL42"/>
  <c r="CT9"/>
  <c r="DK9"/>
  <c r="DN11"/>
  <c r="CM12"/>
  <c r="DL15"/>
  <c r="DE10"/>
  <c r="DE7"/>
  <c r="CT3"/>
  <c r="CT19"/>
  <c r="DJ4"/>
  <c r="BG5"/>
  <c r="BS6"/>
  <c r="DJ9"/>
  <c r="BM10"/>
  <c r="CZ11"/>
  <c r="BM12"/>
  <c r="BE13"/>
  <c r="DK7"/>
  <c r="CN9"/>
  <c r="CS16"/>
  <c r="DJ7"/>
  <c r="BG10"/>
  <c r="CT11"/>
  <c r="CW12"/>
  <c r="CS14"/>
  <c r="DJ15"/>
  <c r="DK4"/>
  <c r="DE5"/>
  <c r="CS8"/>
  <c r="DL10"/>
  <c r="BE12"/>
  <c r="DA12"/>
  <c r="DJ14"/>
  <c r="G24"/>
  <c r="DA3" i="21"/>
  <c r="DA21"/>
  <c r="DJ10"/>
  <c r="BM13"/>
  <c r="E28"/>
  <c r="CO11"/>
  <c r="CZ12"/>
  <c r="DK13"/>
  <c r="CY17"/>
  <c r="CN8"/>
  <c r="BE7"/>
  <c r="BS11"/>
  <c r="BM16"/>
  <c r="BM17"/>
  <c r="DJ3"/>
  <c r="CQ14"/>
  <c r="DK10"/>
  <c r="BS15"/>
  <c r="DL17"/>
  <c r="DK18"/>
  <c r="DI4"/>
  <c r="CZ17"/>
  <c r="DJ7"/>
  <c r="BA27"/>
  <c r="CU11"/>
  <c r="BA29"/>
  <c r="BG7"/>
  <c r="DE7"/>
  <c r="BF27"/>
  <c r="CV10"/>
  <c r="DN10"/>
  <c r="BG11"/>
  <c r="BS12"/>
  <c r="DQ12"/>
  <c r="CO15"/>
  <c r="DP17"/>
  <c r="BL43"/>
  <c r="BL44"/>
  <c r="CU5"/>
  <c r="CN4"/>
  <c r="BE11"/>
  <c r="BA30"/>
  <c r="DG11"/>
  <c r="CR3"/>
  <c r="CS12"/>
  <c r="CU10"/>
  <c r="BX16"/>
  <c r="CO16"/>
  <c r="DK7"/>
  <c r="DM3"/>
  <c r="CP13"/>
  <c r="BE15"/>
  <c r="CZ16"/>
  <c r="CS3"/>
  <c r="BE4"/>
  <c r="CR16"/>
  <c r="CB15"/>
  <c r="DB14"/>
  <c r="CV17"/>
  <c r="CZ3"/>
  <c r="CZ21"/>
  <c r="BS4"/>
  <c r="CW10"/>
  <c r="BG15"/>
  <c r="DQ17"/>
  <c r="BE4" i="20"/>
  <c r="DE4"/>
  <c r="BE12"/>
  <c r="BE18"/>
  <c r="BG18"/>
  <c r="BE10"/>
  <c r="BM17"/>
  <c r="BE11"/>
  <c r="DA11"/>
  <c r="DK10"/>
  <c r="BM16"/>
  <c r="CU17"/>
  <c r="DB7"/>
  <c r="DE12"/>
  <c r="BS15"/>
  <c r="BM18"/>
  <c r="CT14"/>
  <c r="DA3"/>
  <c r="DK5"/>
  <c r="DJ7"/>
  <c r="BM10"/>
  <c r="DE11"/>
  <c r="DJ18"/>
  <c r="DA20"/>
  <c r="DK18"/>
  <c r="BM9"/>
  <c r="BG15"/>
  <c r="DE19"/>
  <c r="BS20"/>
  <c r="CM18"/>
  <c r="DA4"/>
  <c r="DL5"/>
  <c r="CN5"/>
  <c r="DS7"/>
  <c r="BS10"/>
  <c r="DL16"/>
  <c r="DK7"/>
  <c r="CN8"/>
  <c r="BE19"/>
  <c r="DR3"/>
  <c r="DM5"/>
  <c r="CS13"/>
  <c r="DE15"/>
  <c r="DB20"/>
  <c r="DR20"/>
  <c r="CS11"/>
  <c r="BA35"/>
  <c r="BA36"/>
  <c r="CV13"/>
  <c r="CV19"/>
  <c r="DN19"/>
  <c r="DE3"/>
  <c r="DF5"/>
  <c r="DE7"/>
  <c r="BA39"/>
  <c r="CU11"/>
  <c r="DB11"/>
  <c r="DM11"/>
  <c r="CS12"/>
  <c r="BM13"/>
  <c r="DJ15"/>
  <c r="DF18"/>
  <c r="DB19"/>
  <c r="DK15"/>
  <c r="BS4"/>
  <c r="DJ4"/>
  <c r="DE5"/>
  <c r="CM10"/>
  <c r="CU18"/>
  <c r="CV7"/>
  <c r="DB8"/>
  <c r="CZ9"/>
  <c r="DQ9"/>
  <c r="BG10"/>
  <c r="CM11"/>
  <c r="CV16"/>
  <c r="BE20"/>
  <c r="CV20"/>
  <c r="DA19"/>
  <c r="CM9"/>
  <c r="DJ12"/>
  <c r="DJ20"/>
  <c r="BI35"/>
  <c r="BI36"/>
  <c r="BE3"/>
  <c r="CS20"/>
  <c r="BS11"/>
  <c r="DK13"/>
  <c r="CY14"/>
  <c r="DN16"/>
  <c r="BS19"/>
  <c r="DS20"/>
  <c r="E38"/>
  <c r="DB6" i="19"/>
  <c r="BS5"/>
  <c r="BX7"/>
  <c r="BY7"/>
  <c r="CA7"/>
  <c r="CB7"/>
  <c r="CC7"/>
  <c r="DP4"/>
  <c r="BG10"/>
  <c r="CZ11"/>
  <c r="DE5"/>
  <c r="CS6"/>
  <c r="BZ11"/>
  <c r="BM12"/>
  <c r="BS14"/>
  <c r="CY5"/>
  <c r="BG11"/>
  <c r="BZ5"/>
  <c r="BC6"/>
  <c r="BC10"/>
  <c r="BE10"/>
  <c r="BS10"/>
  <c r="BD22"/>
  <c r="BD23"/>
  <c r="CM3"/>
  <c r="CM5"/>
  <c r="G22"/>
  <c r="AZ39"/>
  <c r="G24"/>
  <c r="CB10"/>
  <c r="DS10"/>
  <c r="CW3"/>
  <c r="CW18"/>
  <c r="BM7"/>
  <c r="BS9"/>
  <c r="CW10"/>
  <c r="BC12"/>
  <c r="BE12"/>
  <c r="DB12"/>
  <c r="BM13"/>
  <c r="DB15"/>
  <c r="BC3"/>
  <c r="BE3"/>
  <c r="BV3"/>
  <c r="DS3"/>
  <c r="DN3"/>
  <c r="BF22"/>
  <c r="BF23"/>
  <c r="DE6"/>
  <c r="DL8"/>
  <c r="DB13"/>
  <c r="DK13"/>
  <c r="AZ16"/>
  <c r="AZ17"/>
  <c r="DG3"/>
  <c r="CQ8"/>
  <c r="CA14"/>
  <c r="CR6"/>
  <c r="BE11"/>
  <c r="BU22"/>
  <c r="DB7"/>
  <c r="DB10"/>
  <c r="DK7"/>
  <c r="CW6"/>
  <c r="BZ6"/>
  <c r="BX6"/>
  <c r="CA6"/>
  <c r="CB6"/>
  <c r="CC6"/>
  <c r="CA12"/>
  <c r="DJ15"/>
  <c r="BC13"/>
  <c r="BE13"/>
  <c r="CR3"/>
  <c r="BX5"/>
  <c r="BY5"/>
  <c r="CA5"/>
  <c r="CB5"/>
  <c r="CC5"/>
  <c r="BZ12"/>
  <c r="BG13"/>
  <c r="CW13"/>
  <c r="BM15"/>
  <c r="CB15"/>
  <c r="DS16" i="24"/>
  <c r="DS4"/>
  <c r="DS19"/>
  <c r="DS6"/>
  <c r="DS11"/>
  <c r="DS14"/>
  <c r="BS3"/>
  <c r="CS3"/>
  <c r="DA3"/>
  <c r="DA28"/>
  <c r="DJ3"/>
  <c r="DR3"/>
  <c r="DE4"/>
  <c r="DM4"/>
  <c r="CQ5"/>
  <c r="CY5"/>
  <c r="DH5"/>
  <c r="CT6"/>
  <c r="DB6"/>
  <c r="DK6"/>
  <c r="BG7"/>
  <c r="CO7"/>
  <c r="DF7"/>
  <c r="DN7"/>
  <c r="CR8"/>
  <c r="CZ8"/>
  <c r="DI8"/>
  <c r="CM9"/>
  <c r="CU9"/>
  <c r="DL9"/>
  <c r="DG10"/>
  <c r="BE11"/>
  <c r="BS11"/>
  <c r="CS11"/>
  <c r="DA11"/>
  <c r="DJ11"/>
  <c r="DE12"/>
  <c r="DM12"/>
  <c r="CY13"/>
  <c r="DH13"/>
  <c r="CT14"/>
  <c r="DB14"/>
  <c r="DK14"/>
  <c r="BG15"/>
  <c r="CO15"/>
  <c r="DF15"/>
  <c r="DN15"/>
  <c r="CR16"/>
  <c r="CZ16"/>
  <c r="CM17"/>
  <c r="BE19"/>
  <c r="BS19"/>
  <c r="CS19"/>
  <c r="DA19"/>
  <c r="DJ19"/>
  <c r="CB20"/>
  <c r="DE20"/>
  <c r="DM20"/>
  <c r="BF32"/>
  <c r="BF33"/>
  <c r="BA37"/>
  <c r="BK50"/>
  <c r="CR3"/>
  <c r="CZ3"/>
  <c r="CZ28"/>
  <c r="DQ3"/>
  <c r="BM4"/>
  <c r="CM4"/>
  <c r="CU4"/>
  <c r="BE6"/>
  <c r="BS6"/>
  <c r="CS6"/>
  <c r="DA6"/>
  <c r="DE7"/>
  <c r="CY8"/>
  <c r="DH8"/>
  <c r="CT9"/>
  <c r="DK9"/>
  <c r="BG10"/>
  <c r="DF10"/>
  <c r="DN10"/>
  <c r="CR11"/>
  <c r="CZ11"/>
  <c r="CM12"/>
  <c r="CU12"/>
  <c r="BE14"/>
  <c r="BS14"/>
  <c r="CS14"/>
  <c r="DA14"/>
  <c r="DJ14"/>
  <c r="DE15"/>
  <c r="CQ16"/>
  <c r="CY16"/>
  <c r="DH16"/>
  <c r="CT17"/>
  <c r="DK17"/>
  <c r="BG18"/>
  <c r="CO18"/>
  <c r="DF18"/>
  <c r="CR19"/>
  <c r="CZ19"/>
  <c r="CM20"/>
  <c r="CU20"/>
  <c r="BD32"/>
  <c r="BD33"/>
  <c r="BO32"/>
  <c r="D35"/>
  <c r="BJ50"/>
  <c r="BR50"/>
  <c r="CQ3"/>
  <c r="CY3"/>
  <c r="CY28"/>
  <c r="DP3"/>
  <c r="CT4"/>
  <c r="DB4"/>
  <c r="DK4"/>
  <c r="BG5"/>
  <c r="CO5"/>
  <c r="DF5"/>
  <c r="CR6"/>
  <c r="CZ6"/>
  <c r="DI6"/>
  <c r="CM7"/>
  <c r="CU7"/>
  <c r="DL7"/>
  <c r="DG8"/>
  <c r="BS9"/>
  <c r="DA9"/>
  <c r="DJ9"/>
  <c r="DE10"/>
  <c r="DM10"/>
  <c r="CQ11"/>
  <c r="CY11"/>
  <c r="DH11"/>
  <c r="CT12"/>
  <c r="DK12"/>
  <c r="BG13"/>
  <c r="CO13"/>
  <c r="DF13"/>
  <c r="DN13"/>
  <c r="CR14"/>
  <c r="CZ14"/>
  <c r="DI14"/>
  <c r="CM15"/>
  <c r="CU15"/>
  <c r="DL15"/>
  <c r="DG16"/>
  <c r="BS17"/>
  <c r="CS17"/>
  <c r="DA17"/>
  <c r="DJ17"/>
  <c r="DE18"/>
  <c r="DM18"/>
  <c r="CY19"/>
  <c r="DH19"/>
  <c r="DK20"/>
  <c r="BB32"/>
  <c r="BB33"/>
  <c r="BN32"/>
  <c r="BN33"/>
  <c r="BN34"/>
  <c r="BI50"/>
  <c r="BI51"/>
  <c r="BQ50"/>
  <c r="CP3"/>
  <c r="DG3"/>
  <c r="BS4"/>
  <c r="CS4"/>
  <c r="DA4"/>
  <c r="CN5"/>
  <c r="CY6"/>
  <c r="DH6"/>
  <c r="CT7"/>
  <c r="BG8"/>
  <c r="DF8"/>
  <c r="DN8"/>
  <c r="CR9"/>
  <c r="CZ9"/>
  <c r="BM10"/>
  <c r="CM10"/>
  <c r="DG11"/>
  <c r="BS12"/>
  <c r="CS12"/>
  <c r="DA12"/>
  <c r="CN13"/>
  <c r="DE13"/>
  <c r="CY14"/>
  <c r="DH14"/>
  <c r="CT15"/>
  <c r="DK15"/>
  <c r="BG16"/>
  <c r="DF16"/>
  <c r="DN16"/>
  <c r="CR17"/>
  <c r="CZ17"/>
  <c r="DI17"/>
  <c r="CM18"/>
  <c r="DL18"/>
  <c r="DG19"/>
  <c r="BS20"/>
  <c r="CS20"/>
  <c r="DA20"/>
  <c r="DJ20"/>
  <c r="BA32"/>
  <c r="BA33"/>
  <c r="E9" i="33"/>
  <c r="BL32" i="24"/>
  <c r="BL33"/>
  <c r="BL34"/>
  <c r="BA36"/>
  <c r="BH50"/>
  <c r="BH51"/>
  <c r="BG3"/>
  <c r="CO3"/>
  <c r="CW3"/>
  <c r="CW28"/>
  <c r="CR4"/>
  <c r="CZ4"/>
  <c r="DI4"/>
  <c r="BM5"/>
  <c r="CM5"/>
  <c r="CU5"/>
  <c r="DL5"/>
  <c r="DG6"/>
  <c r="BS7"/>
  <c r="CS7"/>
  <c r="DA7"/>
  <c r="DJ7"/>
  <c r="DE8"/>
  <c r="DM8"/>
  <c r="CQ9"/>
  <c r="CY9"/>
  <c r="DH9"/>
  <c r="CT10"/>
  <c r="DK10"/>
  <c r="BG11"/>
  <c r="DF11"/>
  <c r="CR12"/>
  <c r="CZ12"/>
  <c r="DI12"/>
  <c r="BM13"/>
  <c r="CU13"/>
  <c r="DL13"/>
  <c r="DG14"/>
  <c r="BS15"/>
  <c r="DA15"/>
  <c r="DJ15"/>
  <c r="DE16"/>
  <c r="DM16"/>
  <c r="CY17"/>
  <c r="DH17"/>
  <c r="DK18"/>
  <c r="BG19"/>
  <c r="DF19"/>
  <c r="DN19"/>
  <c r="CZ20"/>
  <c r="DI20"/>
  <c r="AZ26"/>
  <c r="AZ27"/>
  <c r="BK32"/>
  <c r="BK33"/>
  <c r="BU32"/>
  <c r="BF50"/>
  <c r="BF51"/>
  <c r="CN3"/>
  <c r="CV3"/>
  <c r="CV28"/>
  <c r="DE3"/>
  <c r="DM3"/>
  <c r="CY4"/>
  <c r="DK5"/>
  <c r="BG6"/>
  <c r="DN6"/>
  <c r="CZ7"/>
  <c r="DI7"/>
  <c r="BM8"/>
  <c r="DL8"/>
  <c r="CP9"/>
  <c r="BS10"/>
  <c r="DA10"/>
  <c r="DJ10"/>
  <c r="DM11"/>
  <c r="CY12"/>
  <c r="DK13"/>
  <c r="BG14"/>
  <c r="DN14"/>
  <c r="CZ15"/>
  <c r="DI15"/>
  <c r="BM16"/>
  <c r="DL16"/>
  <c r="CP17"/>
  <c r="BS18"/>
  <c r="DA18"/>
  <c r="DJ18"/>
  <c r="DM19"/>
  <c r="CY20"/>
  <c r="BJ32"/>
  <c r="BJ33"/>
  <c r="BT32"/>
  <c r="BT33"/>
  <c r="BT34"/>
  <c r="BD50"/>
  <c r="BD51"/>
  <c r="BM3"/>
  <c r="CU3"/>
  <c r="CU28"/>
  <c r="BS5"/>
  <c r="DA5"/>
  <c r="CN6"/>
  <c r="CY7"/>
  <c r="DB8"/>
  <c r="BG9"/>
  <c r="CO9"/>
  <c r="DN9"/>
  <c r="CZ10"/>
  <c r="BM11"/>
  <c r="CM11"/>
  <c r="CP12"/>
  <c r="BS13"/>
  <c r="DA13"/>
  <c r="CN14"/>
  <c r="CY15"/>
  <c r="DB16"/>
  <c r="BG17"/>
  <c r="CO17"/>
  <c r="DN17"/>
  <c r="CZ18"/>
  <c r="BM19"/>
  <c r="CM19"/>
  <c r="CP20"/>
  <c r="BI32"/>
  <c r="BI33"/>
  <c r="BB50"/>
  <c r="BU50"/>
  <c r="CO4"/>
  <c r="CZ5"/>
  <c r="CU6"/>
  <c r="CS8"/>
  <c r="DA8"/>
  <c r="CN9"/>
  <c r="CQ10"/>
  <c r="CY10"/>
  <c r="CT11"/>
  <c r="DB11"/>
  <c r="CO12"/>
  <c r="CR13"/>
  <c r="CZ13"/>
  <c r="CM14"/>
  <c r="CU14"/>
  <c r="DA16"/>
  <c r="CQ18"/>
  <c r="CY18"/>
  <c r="DO8" i="23"/>
  <c r="DS14"/>
  <c r="DS6"/>
  <c r="DS7"/>
  <c r="DS11"/>
  <c r="DC11"/>
  <c r="DO3"/>
  <c r="CQ6"/>
  <c r="CW8"/>
  <c r="CR9"/>
  <c r="DQ9"/>
  <c r="CU10"/>
  <c r="DO11"/>
  <c r="DP14"/>
  <c r="CU5"/>
  <c r="DA7"/>
  <c r="CP14"/>
  <c r="AZ15"/>
  <c r="AZ16"/>
  <c r="BU21"/>
  <c r="BF39"/>
  <c r="BF40"/>
  <c r="BS3"/>
  <c r="CS3"/>
  <c r="DA3"/>
  <c r="DA17"/>
  <c r="DJ3"/>
  <c r="DR3"/>
  <c r="CN4"/>
  <c r="DE4"/>
  <c r="DM4"/>
  <c r="CQ5"/>
  <c r="CY5"/>
  <c r="DH5"/>
  <c r="CT6"/>
  <c r="DB6"/>
  <c r="DK6"/>
  <c r="BG7"/>
  <c r="CO7"/>
  <c r="DF7"/>
  <c r="CR8"/>
  <c r="CZ8"/>
  <c r="DI8"/>
  <c r="CM9"/>
  <c r="CU9"/>
  <c r="DL9"/>
  <c r="DG10"/>
  <c r="BE11"/>
  <c r="BS11"/>
  <c r="CS11"/>
  <c r="DA11"/>
  <c r="DJ11"/>
  <c r="CN12"/>
  <c r="DE12"/>
  <c r="DM12"/>
  <c r="CY13"/>
  <c r="DH13"/>
  <c r="CT14"/>
  <c r="DB14"/>
  <c r="DK14"/>
  <c r="BF23"/>
  <c r="BA26"/>
  <c r="BK39"/>
  <c r="CW3"/>
  <c r="CW17"/>
  <c r="CP6"/>
  <c r="DP9"/>
  <c r="CO11"/>
  <c r="CM13"/>
  <c r="BK21"/>
  <c r="BK22"/>
  <c r="BO39"/>
  <c r="CR3"/>
  <c r="CZ3"/>
  <c r="CZ17"/>
  <c r="DI3"/>
  <c r="DQ3"/>
  <c r="BM4"/>
  <c r="DL4"/>
  <c r="CP5"/>
  <c r="BE6"/>
  <c r="BS6"/>
  <c r="DA6"/>
  <c r="DJ6"/>
  <c r="DE7"/>
  <c r="DM7"/>
  <c r="CY8"/>
  <c r="DH8"/>
  <c r="DK9"/>
  <c r="BG10"/>
  <c r="DF10"/>
  <c r="DN10"/>
  <c r="CZ11"/>
  <c r="DI11"/>
  <c r="BM12"/>
  <c r="DL12"/>
  <c r="DG13"/>
  <c r="BE14"/>
  <c r="BS14"/>
  <c r="CB14"/>
  <c r="DA14"/>
  <c r="DJ14"/>
  <c r="BD23"/>
  <c r="BJ39"/>
  <c r="BR39"/>
  <c r="CQ3"/>
  <c r="CY3"/>
  <c r="CY17"/>
  <c r="DP3"/>
  <c r="CT4"/>
  <c r="DB4"/>
  <c r="DK4"/>
  <c r="BG5"/>
  <c r="CO5"/>
  <c r="DF5"/>
  <c r="DN5"/>
  <c r="CR6"/>
  <c r="CZ6"/>
  <c r="BM7"/>
  <c r="CU7"/>
  <c r="DL7"/>
  <c r="BE9"/>
  <c r="BS9"/>
  <c r="CS9"/>
  <c r="DA9"/>
  <c r="DJ9"/>
  <c r="DE10"/>
  <c r="DM10"/>
  <c r="CY11"/>
  <c r="DK12"/>
  <c r="BG13"/>
  <c r="DF13"/>
  <c r="DN13"/>
  <c r="CR14"/>
  <c r="CZ14"/>
  <c r="BB23"/>
  <c r="BN21"/>
  <c r="BN22"/>
  <c r="BN23"/>
  <c r="BI39"/>
  <c r="BI40"/>
  <c r="BQ39"/>
  <c r="BQ40"/>
  <c r="CM10"/>
  <c r="CS12"/>
  <c r="DA12"/>
  <c r="BL21"/>
  <c r="BL22"/>
  <c r="BL23"/>
  <c r="BA25"/>
  <c r="CZ4"/>
  <c r="DQ12"/>
  <c r="CN3"/>
  <c r="CV3"/>
  <c r="CV17"/>
  <c r="DE3"/>
  <c r="DM3"/>
  <c r="CY4"/>
  <c r="DH4"/>
  <c r="DB5"/>
  <c r="DK5"/>
  <c r="DS5"/>
  <c r="BG6"/>
  <c r="DF6"/>
  <c r="DN6"/>
  <c r="CZ7"/>
  <c r="DI7"/>
  <c r="BM8"/>
  <c r="CM8"/>
  <c r="DL8"/>
  <c r="BS10"/>
  <c r="DA10"/>
  <c r="DJ10"/>
  <c r="DM11"/>
  <c r="CY12"/>
  <c r="DH12"/>
  <c r="DK13"/>
  <c r="BG14"/>
  <c r="BX14"/>
  <c r="DN14"/>
  <c r="BJ23"/>
  <c r="BT21"/>
  <c r="BT22"/>
  <c r="BT23"/>
  <c r="BD39"/>
  <c r="CV5"/>
  <c r="CY6"/>
  <c r="CO8"/>
  <c r="CP11"/>
  <c r="CN13"/>
  <c r="CV13"/>
  <c r="CQ14"/>
  <c r="BH39"/>
  <c r="CO3"/>
  <c r="DR7"/>
  <c r="CT10"/>
  <c r="CR12"/>
  <c r="BM3"/>
  <c r="CM3"/>
  <c r="CU3"/>
  <c r="CU17"/>
  <c r="BS5"/>
  <c r="DA5"/>
  <c r="DE6"/>
  <c r="CY7"/>
  <c r="DB8"/>
  <c r="DS8"/>
  <c r="BG9"/>
  <c r="CO9"/>
  <c r="DF9"/>
  <c r="DN9"/>
  <c r="CZ10"/>
  <c r="BM11"/>
  <c r="CM11"/>
  <c r="BS13"/>
  <c r="DA13"/>
  <c r="CN14"/>
  <c r="DE14"/>
  <c r="BI23"/>
  <c r="BU39"/>
  <c r="CT7"/>
  <c r="CR4"/>
  <c r="CM5"/>
  <c r="CS7"/>
  <c r="CN8"/>
  <c r="CQ9"/>
  <c r="BG4"/>
  <c r="CO4"/>
  <c r="CZ5"/>
  <c r="CU6"/>
  <c r="CS8"/>
  <c r="DA8"/>
  <c r="CQ10"/>
  <c r="CY10"/>
  <c r="CT11"/>
  <c r="DB11"/>
  <c r="BG12"/>
  <c r="CO12"/>
  <c r="CR13"/>
  <c r="CZ13"/>
  <c r="CU14"/>
  <c r="BU23" i="22"/>
  <c r="DB4"/>
  <c r="DI5"/>
  <c r="CQ11"/>
  <c r="CQ3"/>
  <c r="CQ5"/>
  <c r="CP7"/>
  <c r="CP16"/>
  <c r="DH7"/>
  <c r="CP3"/>
  <c r="CP8"/>
  <c r="DO7"/>
  <c r="DM9"/>
  <c r="CU9"/>
  <c r="BN23"/>
  <c r="BN24"/>
  <c r="BN25"/>
  <c r="DN7"/>
  <c r="DR9"/>
  <c r="DA9"/>
  <c r="CN11"/>
  <c r="DF11"/>
  <c r="BE16"/>
  <c r="BG16"/>
  <c r="CM16"/>
  <c r="DE16"/>
  <c r="DK3"/>
  <c r="CS7"/>
  <c r="CS13"/>
  <c r="CS5"/>
  <c r="CS12"/>
  <c r="CS4"/>
  <c r="BJ25"/>
  <c r="CS10"/>
  <c r="CS15"/>
  <c r="CS9"/>
  <c r="CS3"/>
  <c r="CS19"/>
  <c r="BJ41"/>
  <c r="BJ42"/>
  <c r="DS7"/>
  <c r="DJ8"/>
  <c r="CR8"/>
  <c r="BS8"/>
  <c r="DB12"/>
  <c r="BV12"/>
  <c r="DI13"/>
  <c r="CQ13"/>
  <c r="CP15"/>
  <c r="DH15"/>
  <c r="DO15"/>
  <c r="CP12"/>
  <c r="CX13"/>
  <c r="DB3"/>
  <c r="DB19"/>
  <c r="DA4"/>
  <c r="CW5"/>
  <c r="CW6"/>
  <c r="DB10"/>
  <c r="CV11"/>
  <c r="CP13"/>
  <c r="CV15"/>
  <c r="DB16"/>
  <c r="BT41"/>
  <c r="BT42"/>
  <c r="CT10"/>
  <c r="CP6"/>
  <c r="CV5"/>
  <c r="CV6"/>
  <c r="CY8"/>
  <c r="BG11"/>
  <c r="CO12"/>
  <c r="CN15"/>
  <c r="BO23"/>
  <c r="CW8"/>
  <c r="DB9"/>
  <c r="CV13"/>
  <c r="CV14"/>
  <c r="CU4"/>
  <c r="CV8"/>
  <c r="CQ10"/>
  <c r="CN14"/>
  <c r="CU14"/>
  <c r="DB15"/>
  <c r="CQ16"/>
  <c r="BR41"/>
  <c r="BR42"/>
  <c r="BR23"/>
  <c r="BR24"/>
  <c r="BR25"/>
  <c r="DL6"/>
  <c r="BM6"/>
  <c r="CT12"/>
  <c r="CT6"/>
  <c r="CT4"/>
  <c r="DK11"/>
  <c r="CS11"/>
  <c r="DJ16"/>
  <c r="CR16"/>
  <c r="CO9"/>
  <c r="DG9"/>
  <c r="DO10"/>
  <c r="DL14"/>
  <c r="BM14"/>
  <c r="CT14"/>
  <c r="CU6"/>
  <c r="CW13"/>
  <c r="BH25"/>
  <c r="CZ3"/>
  <c r="CZ19"/>
  <c r="DB5"/>
  <c r="BD41"/>
  <c r="BD42"/>
  <c r="BO41"/>
  <c r="BO42"/>
  <c r="DQ3"/>
  <c r="CP4"/>
  <c r="CW4"/>
  <c r="CM4"/>
  <c r="CZ6"/>
  <c r="DA6"/>
  <c r="CW9"/>
  <c r="DS9"/>
  <c r="DB13"/>
  <c r="CM14"/>
  <c r="DA15"/>
  <c r="CW16"/>
  <c r="D26"/>
  <c r="DS15"/>
  <c r="BS16"/>
  <c r="BB25"/>
  <c r="CN10"/>
  <c r="BB41"/>
  <c r="BB42"/>
  <c r="CN16"/>
  <c r="CN8"/>
  <c r="DF3"/>
  <c r="CN5"/>
  <c r="CN3"/>
  <c r="CN13"/>
  <c r="BE8"/>
  <c r="CM8"/>
  <c r="DE8"/>
  <c r="BG8"/>
  <c r="DB7"/>
  <c r="CX8"/>
  <c r="CQ8"/>
  <c r="CZ9"/>
  <c r="CW10"/>
  <c r="DB11"/>
  <c r="CW14"/>
  <c r="BD25"/>
  <c r="CM6"/>
  <c r="CO10"/>
  <c r="CY16"/>
  <c r="BN41"/>
  <c r="BN42"/>
  <c r="CR5"/>
  <c r="CP5"/>
  <c r="CS6"/>
  <c r="CV7"/>
  <c r="DB8"/>
  <c r="CV9"/>
  <c r="CV10"/>
  <c r="CR11"/>
  <c r="CU12"/>
  <c r="CV16"/>
  <c r="DP3"/>
  <c r="CR6"/>
  <c r="DQ6"/>
  <c r="CU7"/>
  <c r="DO8"/>
  <c r="CR14"/>
  <c r="DQ14"/>
  <c r="CM15"/>
  <c r="CY6"/>
  <c r="CT7"/>
  <c r="CM10"/>
  <c r="CP11"/>
  <c r="DR12"/>
  <c r="CY14"/>
  <c r="BG3"/>
  <c r="CO3"/>
  <c r="CR4"/>
  <c r="CZ4"/>
  <c r="CU5"/>
  <c r="DA7"/>
  <c r="CY9"/>
  <c r="CM13"/>
  <c r="DR15"/>
  <c r="BS3"/>
  <c r="DA3"/>
  <c r="DA19"/>
  <c r="DJ3"/>
  <c r="CN4"/>
  <c r="CV4"/>
  <c r="DE4"/>
  <c r="DM4"/>
  <c r="CY5"/>
  <c r="DH5"/>
  <c r="DP5"/>
  <c r="DB6"/>
  <c r="BG7"/>
  <c r="CO7"/>
  <c r="CW7"/>
  <c r="CZ8"/>
  <c r="BM9"/>
  <c r="CM9"/>
  <c r="DL9"/>
  <c r="CP10"/>
  <c r="BE11"/>
  <c r="BS11"/>
  <c r="DA11"/>
  <c r="DJ11"/>
  <c r="CN12"/>
  <c r="CV12"/>
  <c r="DE12"/>
  <c r="CY13"/>
  <c r="DP13"/>
  <c r="DB14"/>
  <c r="DK14"/>
  <c r="BG15"/>
  <c r="CO15"/>
  <c r="CW15"/>
  <c r="CZ16"/>
  <c r="BF25"/>
  <c r="BA28"/>
  <c r="BK41"/>
  <c r="BK42"/>
  <c r="CY3"/>
  <c r="CY19"/>
  <c r="CY11"/>
  <c r="DO16"/>
  <c r="BI41"/>
  <c r="BI42"/>
  <c r="BQ41"/>
  <c r="BQ42"/>
  <c r="DR4"/>
  <c r="CO16"/>
  <c r="DO6"/>
  <c r="CQ9"/>
  <c r="CO11"/>
  <c r="CV3"/>
  <c r="CV19"/>
  <c r="DE3"/>
  <c r="CQ4"/>
  <c r="CY4"/>
  <c r="CT5"/>
  <c r="DS5"/>
  <c r="BG6"/>
  <c r="CO6"/>
  <c r="DF6"/>
  <c r="CR7"/>
  <c r="CZ7"/>
  <c r="CU8"/>
  <c r="CP9"/>
  <c r="CX9"/>
  <c r="CB10"/>
  <c r="DA10"/>
  <c r="DE11"/>
  <c r="CQ12"/>
  <c r="CY12"/>
  <c r="CT13"/>
  <c r="DS13"/>
  <c r="BG14"/>
  <c r="CO14"/>
  <c r="DF14"/>
  <c r="CR15"/>
  <c r="CZ15"/>
  <c r="CU16"/>
  <c r="BT23"/>
  <c r="BT24"/>
  <c r="BT25"/>
  <c r="BA29"/>
  <c r="DO3"/>
  <c r="CQ6"/>
  <c r="CO8"/>
  <c r="DQ9"/>
  <c r="CU10"/>
  <c r="CB12"/>
  <c r="CQ14"/>
  <c r="CT15"/>
  <c r="CR12"/>
  <c r="CZ12"/>
  <c r="CU13"/>
  <c r="CP14"/>
  <c r="BK23"/>
  <c r="BK24"/>
  <c r="BF41"/>
  <c r="BF42"/>
  <c r="BM3"/>
  <c r="CM3"/>
  <c r="CU3"/>
  <c r="CU19"/>
  <c r="DL3"/>
  <c r="DG4"/>
  <c r="BS5"/>
  <c r="DA5"/>
  <c r="DJ5"/>
  <c r="DE6"/>
  <c r="DM6"/>
  <c r="CQ7"/>
  <c r="CY7"/>
  <c r="CT8"/>
  <c r="DK8"/>
  <c r="BG9"/>
  <c r="DF9"/>
  <c r="CR10"/>
  <c r="CZ10"/>
  <c r="DI10"/>
  <c r="BM11"/>
  <c r="CM11"/>
  <c r="CU11"/>
  <c r="DL11"/>
  <c r="DG12"/>
  <c r="BS13"/>
  <c r="DA13"/>
  <c r="DJ13"/>
  <c r="DE14"/>
  <c r="DM14"/>
  <c r="CQ15"/>
  <c r="CY15"/>
  <c r="CT16"/>
  <c r="DK16"/>
  <c r="BI25"/>
  <c r="BU41"/>
  <c r="BU42"/>
  <c r="CO5"/>
  <c r="CM7"/>
  <c r="CO13"/>
  <c r="CU15"/>
  <c r="CR9"/>
  <c r="BL23"/>
  <c r="BL24"/>
  <c r="BL25"/>
  <c r="BA27"/>
  <c r="BH41"/>
  <c r="BH42"/>
  <c r="CW3"/>
  <c r="CW19"/>
  <c r="CM5"/>
  <c r="BG4"/>
  <c r="CZ5"/>
  <c r="DA8"/>
  <c r="CY10"/>
  <c r="BG12"/>
  <c r="CZ13"/>
  <c r="DA16"/>
  <c r="BE3" i="21"/>
  <c r="CN9"/>
  <c r="DF9"/>
  <c r="DS12"/>
  <c r="DS16"/>
  <c r="BB43"/>
  <c r="BB44"/>
  <c r="CN3"/>
  <c r="BB27"/>
  <c r="CN15"/>
  <c r="CN7"/>
  <c r="CT3"/>
  <c r="CT21"/>
  <c r="CT5"/>
  <c r="DL3"/>
  <c r="BM3"/>
  <c r="CT13"/>
  <c r="CT17"/>
  <c r="CT9"/>
  <c r="BS6"/>
  <c r="DE9"/>
  <c r="BG9"/>
  <c r="BE9"/>
  <c r="DR14"/>
  <c r="DA14"/>
  <c r="CA15"/>
  <c r="DL15"/>
  <c r="BM15"/>
  <c r="BS5"/>
  <c r="CO10"/>
  <c r="BG10"/>
  <c r="CS16"/>
  <c r="DK16"/>
  <c r="BZ16"/>
  <c r="CN17"/>
  <c r="DF17"/>
  <c r="DB17"/>
  <c r="BR25"/>
  <c r="BR26"/>
  <c r="BR27"/>
  <c r="BR43"/>
  <c r="BR44"/>
  <c r="DK4"/>
  <c r="DO8"/>
  <c r="DJ9"/>
  <c r="BS9"/>
  <c r="DR10"/>
  <c r="DA10"/>
  <c r="BS14"/>
  <c r="DE17"/>
  <c r="BG17"/>
  <c r="BE17"/>
  <c r="BH27"/>
  <c r="CQ12"/>
  <c r="CQ4"/>
  <c r="CQ3"/>
  <c r="CQ16"/>
  <c r="CQ8"/>
  <c r="DO7"/>
  <c r="CP8"/>
  <c r="DH8"/>
  <c r="CQ11"/>
  <c r="DI11"/>
  <c r="CS17"/>
  <c r="DK17"/>
  <c r="CO18"/>
  <c r="BG18"/>
  <c r="CR18"/>
  <c r="CM4"/>
  <c r="DB7"/>
  <c r="CQ9"/>
  <c r="CT10"/>
  <c r="DB12"/>
  <c r="BE16"/>
  <c r="DA4"/>
  <c r="CQ7"/>
  <c r="DR7"/>
  <c r="CB8"/>
  <c r="CM9"/>
  <c r="CP10"/>
  <c r="CN12"/>
  <c r="CW18"/>
  <c r="BH43"/>
  <c r="BH44"/>
  <c r="BI27"/>
  <c r="CZ4"/>
  <c r="CO6"/>
  <c r="CW6"/>
  <c r="CY6"/>
  <c r="DP6"/>
  <c r="CW7"/>
  <c r="CZ8"/>
  <c r="CM10"/>
  <c r="DG10"/>
  <c r="DA11"/>
  <c r="CO13"/>
  <c r="CU13"/>
  <c r="DB15"/>
  <c r="DF16"/>
  <c r="CQ17"/>
  <c r="CV18"/>
  <c r="CT18"/>
  <c r="BL25"/>
  <c r="BL26"/>
  <c r="BL27"/>
  <c r="BF43"/>
  <c r="BF44"/>
  <c r="BQ25"/>
  <c r="BQ26"/>
  <c r="CR15"/>
  <c r="CV4"/>
  <c r="CW5"/>
  <c r="DH5"/>
  <c r="CN6"/>
  <c r="CV6"/>
  <c r="CP7"/>
  <c r="CT7"/>
  <c r="CA8"/>
  <c r="CW8"/>
  <c r="CN10"/>
  <c r="DS10"/>
  <c r="DB13"/>
  <c r="CQ13"/>
  <c r="DS14"/>
  <c r="CQ15"/>
  <c r="DA15"/>
  <c r="DR15"/>
  <c r="CB16"/>
  <c r="CM17"/>
  <c r="CP18"/>
  <c r="BK25"/>
  <c r="BK26"/>
  <c r="CR6"/>
  <c r="DJ6"/>
  <c r="DC3"/>
  <c r="DC21"/>
  <c r="DB9"/>
  <c r="CU15"/>
  <c r="DM15"/>
  <c r="DB3"/>
  <c r="DB21"/>
  <c r="DB4"/>
  <c r="CT12"/>
  <c r="DL12"/>
  <c r="BM12"/>
  <c r="DK3"/>
  <c r="CS18"/>
  <c r="CS10"/>
  <c r="BJ27"/>
  <c r="BJ43"/>
  <c r="BJ44"/>
  <c r="CS14"/>
  <c r="CS6"/>
  <c r="CR5"/>
  <c r="DJ5"/>
  <c r="CR11"/>
  <c r="CS9"/>
  <c r="DK9"/>
  <c r="CU6"/>
  <c r="DM6"/>
  <c r="CU12"/>
  <c r="BE13"/>
  <c r="BG13"/>
  <c r="DJ17"/>
  <c r="DH4"/>
  <c r="CP4"/>
  <c r="CU7"/>
  <c r="DM7"/>
  <c r="DS8"/>
  <c r="DO15"/>
  <c r="CP16"/>
  <c r="DH16"/>
  <c r="BV25"/>
  <c r="BV26"/>
  <c r="BV27"/>
  <c r="BT43"/>
  <c r="BT44"/>
  <c r="CS5"/>
  <c r="CN11"/>
  <c r="CR12"/>
  <c r="CW13"/>
  <c r="CP14"/>
  <c r="DB16"/>
  <c r="CW3"/>
  <c r="CW21"/>
  <c r="CT4"/>
  <c r="CV5"/>
  <c r="DB6"/>
  <c r="DA7"/>
  <c r="CM15"/>
  <c r="CN16"/>
  <c r="CR17"/>
  <c r="CU18"/>
  <c r="BG3"/>
  <c r="CP3"/>
  <c r="CU4"/>
  <c r="CT6"/>
  <c r="CV7"/>
  <c r="CS7"/>
  <c r="BX8"/>
  <c r="CV8"/>
  <c r="CW9"/>
  <c r="CZ9"/>
  <c r="CW11"/>
  <c r="DH13"/>
  <c r="CW14"/>
  <c r="CY14"/>
  <c r="BG16"/>
  <c r="CP17"/>
  <c r="BO25"/>
  <c r="CO3"/>
  <c r="DQ3"/>
  <c r="CW4"/>
  <c r="CS4"/>
  <c r="BD43"/>
  <c r="BD44"/>
  <c r="CN5"/>
  <c r="DE5"/>
  <c r="CQ6"/>
  <c r="CO7"/>
  <c r="CR8"/>
  <c r="CV9"/>
  <c r="CY9"/>
  <c r="CR10"/>
  <c r="DB10"/>
  <c r="CS11"/>
  <c r="CW12"/>
  <c r="CS13"/>
  <c r="CM13"/>
  <c r="CN14"/>
  <c r="CV14"/>
  <c r="CP15"/>
  <c r="CT15"/>
  <c r="CA16"/>
  <c r="CW16"/>
  <c r="DQ16"/>
  <c r="CN18"/>
  <c r="DS18"/>
  <c r="G27"/>
  <c r="BE5"/>
  <c r="BG5"/>
  <c r="CM12"/>
  <c r="CS8"/>
  <c r="DK8"/>
  <c r="BZ8"/>
  <c r="CT11"/>
  <c r="DL11"/>
  <c r="BM11"/>
  <c r="CQ18"/>
  <c r="DI18"/>
  <c r="DK12"/>
  <c r="CR14"/>
  <c r="DJ14"/>
  <c r="CM6"/>
  <c r="BG6"/>
  <c r="DE6"/>
  <c r="BE6"/>
  <c r="DH12"/>
  <c r="CP12"/>
  <c r="DO16"/>
  <c r="BS17"/>
  <c r="DR18"/>
  <c r="DA18"/>
  <c r="DR6"/>
  <c r="DA6"/>
  <c r="DL7"/>
  <c r="BM7"/>
  <c r="CQ10"/>
  <c r="DI10"/>
  <c r="CR13"/>
  <c r="DJ13"/>
  <c r="BS13"/>
  <c r="CM14"/>
  <c r="DE14"/>
  <c r="BG14"/>
  <c r="BE14"/>
  <c r="CU14"/>
  <c r="DM14"/>
  <c r="CR9"/>
  <c r="DB18"/>
  <c r="BO43"/>
  <c r="BO44"/>
  <c r="CY13"/>
  <c r="CT16"/>
  <c r="CU17"/>
  <c r="BU25"/>
  <c r="BK43"/>
  <c r="BK44"/>
  <c r="CM11"/>
  <c r="CV13"/>
  <c r="BA31"/>
  <c r="CQ5"/>
  <c r="DF3"/>
  <c r="DL4"/>
  <c r="CP5"/>
  <c r="DA12"/>
  <c r="CN13"/>
  <c r="CO14"/>
  <c r="DP14"/>
  <c r="CW15"/>
  <c r="CM18"/>
  <c r="DG18"/>
  <c r="BN43"/>
  <c r="BN44"/>
  <c r="DO3"/>
  <c r="CR4"/>
  <c r="DB5"/>
  <c r="CM5"/>
  <c r="DP5"/>
  <c r="CP6"/>
  <c r="BE8"/>
  <c r="CT8"/>
  <c r="DB8"/>
  <c r="CO8"/>
  <c r="CO9"/>
  <c r="CU9"/>
  <c r="CV11"/>
  <c r="CP11"/>
  <c r="BE12"/>
  <c r="CV12"/>
  <c r="DE13"/>
  <c r="CT14"/>
  <c r="CV15"/>
  <c r="BX15"/>
  <c r="CS15"/>
  <c r="CV16"/>
  <c r="CW17"/>
  <c r="G26"/>
  <c r="CY8"/>
  <c r="DP8"/>
  <c r="CZ11"/>
  <c r="CY16"/>
  <c r="DP16"/>
  <c r="BD27"/>
  <c r="D28"/>
  <c r="G28"/>
  <c r="CY3"/>
  <c r="CY21"/>
  <c r="DH3"/>
  <c r="DP3"/>
  <c r="CO5"/>
  <c r="CZ6"/>
  <c r="CM7"/>
  <c r="BY8"/>
  <c r="DA9"/>
  <c r="CY11"/>
  <c r="CZ14"/>
  <c r="BY16"/>
  <c r="DA17"/>
  <c r="BN25"/>
  <c r="BN26"/>
  <c r="BN27"/>
  <c r="BI43"/>
  <c r="BI44"/>
  <c r="BQ43"/>
  <c r="BQ44"/>
  <c r="CV3"/>
  <c r="CV21"/>
  <c r="CY4"/>
  <c r="DG9"/>
  <c r="CY12"/>
  <c r="BT25"/>
  <c r="BT26"/>
  <c r="BT27"/>
  <c r="CM3"/>
  <c r="CU3"/>
  <c r="CU21"/>
  <c r="DA5"/>
  <c r="CY7"/>
  <c r="DH7"/>
  <c r="DN9"/>
  <c r="CZ10"/>
  <c r="DA13"/>
  <c r="CY15"/>
  <c r="DH15"/>
  <c r="CO17"/>
  <c r="DN17"/>
  <c r="CZ18"/>
  <c r="BU43"/>
  <c r="BU44"/>
  <c r="CR7"/>
  <c r="CZ7"/>
  <c r="CM8"/>
  <c r="CU8"/>
  <c r="CP9"/>
  <c r="CZ15"/>
  <c r="CM16"/>
  <c r="CU16"/>
  <c r="BG4"/>
  <c r="CO4"/>
  <c r="CZ5"/>
  <c r="BM6"/>
  <c r="BS8"/>
  <c r="DA8"/>
  <c r="CY10"/>
  <c r="DB11"/>
  <c r="BG12"/>
  <c r="CO12"/>
  <c r="CZ13"/>
  <c r="BM14"/>
  <c r="BS16"/>
  <c r="DA16"/>
  <c r="CY18"/>
  <c r="BR35" i="20"/>
  <c r="BR36"/>
  <c r="BR37"/>
  <c r="BR53"/>
  <c r="CP14"/>
  <c r="CP6"/>
  <c r="CP4"/>
  <c r="BF53"/>
  <c r="DH4"/>
  <c r="CR5"/>
  <c r="CR12"/>
  <c r="DJ5"/>
  <c r="CR4"/>
  <c r="CR20"/>
  <c r="CR19"/>
  <c r="CR11"/>
  <c r="DO7"/>
  <c r="CQ10"/>
  <c r="DI10"/>
  <c r="CR14"/>
  <c r="DJ14"/>
  <c r="BH35"/>
  <c r="BH36"/>
  <c r="CQ17"/>
  <c r="CQ15"/>
  <c r="CQ9"/>
  <c r="CQ20"/>
  <c r="CQ12"/>
  <c r="CQ4"/>
  <c r="CQ3"/>
  <c r="CQ16"/>
  <c r="CQ8"/>
  <c r="CO19"/>
  <c r="CO11"/>
  <c r="CO3"/>
  <c r="CO6"/>
  <c r="DG6"/>
  <c r="BD35"/>
  <c r="BD36"/>
  <c r="CO18"/>
  <c r="CO10"/>
  <c r="CP12"/>
  <c r="DH12"/>
  <c r="CR13"/>
  <c r="DJ13"/>
  <c r="DO15"/>
  <c r="DB10"/>
  <c r="BA41"/>
  <c r="DK3"/>
  <c r="CS15"/>
  <c r="BJ35"/>
  <c r="BJ36"/>
  <c r="CS18"/>
  <c r="CS10"/>
  <c r="CS7"/>
  <c r="BJ53"/>
  <c r="CS14"/>
  <c r="CS6"/>
  <c r="BS6"/>
  <c r="CS9"/>
  <c r="DK9"/>
  <c r="BE13"/>
  <c r="CM13"/>
  <c r="BG13"/>
  <c r="DR14"/>
  <c r="DA14"/>
  <c r="DO16"/>
  <c r="CN17"/>
  <c r="DF17"/>
  <c r="DB17"/>
  <c r="CZ17"/>
  <c r="CP18"/>
  <c r="CZ3"/>
  <c r="CZ31"/>
  <c r="BE8"/>
  <c r="CW10"/>
  <c r="CN12"/>
  <c r="CW5"/>
  <c r="CN6"/>
  <c r="BE7"/>
  <c r="CR8"/>
  <c r="CW9"/>
  <c r="CV10"/>
  <c r="CN16"/>
  <c r="CZ16"/>
  <c r="CR17"/>
  <c r="CU8"/>
  <c r="BS3"/>
  <c r="CN4"/>
  <c r="CS5"/>
  <c r="CQ5"/>
  <c r="CQ6"/>
  <c r="DP6"/>
  <c r="BG7"/>
  <c r="DF8"/>
  <c r="CU9"/>
  <c r="CR10"/>
  <c r="CV11"/>
  <c r="CV12"/>
  <c r="DB13"/>
  <c r="CY13"/>
  <c r="CO15"/>
  <c r="BG16"/>
  <c r="BS14"/>
  <c r="CU7"/>
  <c r="DM7"/>
  <c r="CS8"/>
  <c r="DK8"/>
  <c r="BS13"/>
  <c r="CU6"/>
  <c r="CU13"/>
  <c r="DM6"/>
  <c r="CU5"/>
  <c r="CU20"/>
  <c r="CU12"/>
  <c r="CU4"/>
  <c r="CO14"/>
  <c r="DG14"/>
  <c r="CT4"/>
  <c r="DL4"/>
  <c r="BM4"/>
  <c r="DS5"/>
  <c r="DA7"/>
  <c r="DR7"/>
  <c r="CQ11"/>
  <c r="DI11"/>
  <c r="CU15"/>
  <c r="DM15"/>
  <c r="CS16"/>
  <c r="DK16"/>
  <c r="CP20"/>
  <c r="DH20"/>
  <c r="DQ3"/>
  <c r="CP17"/>
  <c r="CO4"/>
  <c r="CV6"/>
  <c r="BO53"/>
  <c r="CW12"/>
  <c r="CW16"/>
  <c r="CN20"/>
  <c r="BN53"/>
  <c r="CR3"/>
  <c r="BU35"/>
  <c r="DB6"/>
  <c r="CT7"/>
  <c r="CO9"/>
  <c r="CP13"/>
  <c r="CW13"/>
  <c r="CN14"/>
  <c r="CV14"/>
  <c r="BE15"/>
  <c r="DB15"/>
  <c r="CR16"/>
  <c r="CW17"/>
  <c r="CV18"/>
  <c r="CP19"/>
  <c r="BK53"/>
  <c r="CT20"/>
  <c r="DL20"/>
  <c r="BM20"/>
  <c r="DS28"/>
  <c r="CQ18"/>
  <c r="DI18"/>
  <c r="DS4"/>
  <c r="CM6"/>
  <c r="DE6"/>
  <c r="BG6"/>
  <c r="BE6"/>
  <c r="CT19"/>
  <c r="DL19"/>
  <c r="BM19"/>
  <c r="DF3"/>
  <c r="BG3"/>
  <c r="BB53"/>
  <c r="CN3"/>
  <c r="BB35"/>
  <c r="BB36"/>
  <c r="CN18"/>
  <c r="CN10"/>
  <c r="CN15"/>
  <c r="CN7"/>
  <c r="CM5"/>
  <c r="BE5"/>
  <c r="BG5"/>
  <c r="CM20"/>
  <c r="CM12"/>
  <c r="CM4"/>
  <c r="DR6"/>
  <c r="DA6"/>
  <c r="DO8"/>
  <c r="CN9"/>
  <c r="DF9"/>
  <c r="DB9"/>
  <c r="DS12"/>
  <c r="CM14"/>
  <c r="DE14"/>
  <c r="BG14"/>
  <c r="BE14"/>
  <c r="CU14"/>
  <c r="DM14"/>
  <c r="DB18"/>
  <c r="CP7"/>
  <c r="CR9"/>
  <c r="CP16"/>
  <c r="CW19"/>
  <c r="BQ35"/>
  <c r="BQ36"/>
  <c r="CW4"/>
  <c r="CW6"/>
  <c r="CQ13"/>
  <c r="CQ14"/>
  <c r="CP11"/>
  <c r="CN13"/>
  <c r="CP15"/>
  <c r="CY17"/>
  <c r="BA40"/>
  <c r="BD53"/>
  <c r="CO5"/>
  <c r="CW7"/>
  <c r="CO12"/>
  <c r="CW14"/>
  <c r="CV15"/>
  <c r="DB16"/>
  <c r="CW18"/>
  <c r="BL53"/>
  <c r="DB3"/>
  <c r="CP3"/>
  <c r="DI3"/>
  <c r="CV4"/>
  <c r="DB5"/>
  <c r="CY5"/>
  <c r="CY6"/>
  <c r="CO7"/>
  <c r="BG8"/>
  <c r="CU10"/>
  <c r="CO13"/>
  <c r="CW15"/>
  <c r="CO16"/>
  <c r="CV17"/>
  <c r="DO18"/>
  <c r="CO20"/>
  <c r="CW20"/>
  <c r="BL35"/>
  <c r="BL36"/>
  <c r="BL37"/>
  <c r="BH53"/>
  <c r="BS5"/>
  <c r="CT11"/>
  <c r="DL11"/>
  <c r="BM11"/>
  <c r="CS17"/>
  <c r="DK17"/>
  <c r="CT3"/>
  <c r="CT31"/>
  <c r="BK35"/>
  <c r="BK36"/>
  <c r="CT16"/>
  <c r="DL3"/>
  <c r="BM3"/>
  <c r="CT18"/>
  <c r="CT10"/>
  <c r="CT13"/>
  <c r="CT5"/>
  <c r="CT17"/>
  <c r="CT9"/>
  <c r="CR6"/>
  <c r="DJ6"/>
  <c r="CT12"/>
  <c r="DL12"/>
  <c r="BM12"/>
  <c r="DS13"/>
  <c r="DR15"/>
  <c r="DA15"/>
  <c r="CQ19"/>
  <c r="DI19"/>
  <c r="CZ8"/>
  <c r="CY9"/>
  <c r="CT8"/>
  <c r="CW8"/>
  <c r="DP14"/>
  <c r="CP5"/>
  <c r="G36"/>
  <c r="CS3"/>
  <c r="CO8"/>
  <c r="CV9"/>
  <c r="BE16"/>
  <c r="CM17"/>
  <c r="CM19"/>
  <c r="CS19"/>
  <c r="G37"/>
  <c r="BT53"/>
  <c r="CS4"/>
  <c r="CV5"/>
  <c r="CT6"/>
  <c r="DS6"/>
  <c r="CQ7"/>
  <c r="CP8"/>
  <c r="CV8"/>
  <c r="CP10"/>
  <c r="CW11"/>
  <c r="DB12"/>
  <c r="DA12"/>
  <c r="DE13"/>
  <c r="DB14"/>
  <c r="CT15"/>
  <c r="CO17"/>
  <c r="BF35"/>
  <c r="BF36"/>
  <c r="CY8"/>
  <c r="DP8"/>
  <c r="CZ11"/>
  <c r="CY16"/>
  <c r="DP16"/>
  <c r="CZ19"/>
  <c r="BO35"/>
  <c r="D38"/>
  <c r="CY3"/>
  <c r="CY31"/>
  <c r="DH3"/>
  <c r="DP3"/>
  <c r="DB4"/>
  <c r="DK4"/>
  <c r="CZ6"/>
  <c r="BM7"/>
  <c r="CM7"/>
  <c r="DL7"/>
  <c r="BE9"/>
  <c r="BS9"/>
  <c r="DA9"/>
  <c r="DJ9"/>
  <c r="CY11"/>
  <c r="DK12"/>
  <c r="CZ14"/>
  <c r="BM15"/>
  <c r="CM15"/>
  <c r="DL15"/>
  <c r="BE17"/>
  <c r="BS17"/>
  <c r="DA17"/>
  <c r="DJ17"/>
  <c r="CY19"/>
  <c r="DK20"/>
  <c r="BN35"/>
  <c r="BN36"/>
  <c r="BN37"/>
  <c r="BI53"/>
  <c r="BQ53"/>
  <c r="CZ4"/>
  <c r="BG11"/>
  <c r="CZ12"/>
  <c r="BG19"/>
  <c r="CZ20"/>
  <c r="CV3"/>
  <c r="CV31"/>
  <c r="CY4"/>
  <c r="CR7"/>
  <c r="CZ7"/>
  <c r="CM8"/>
  <c r="CP9"/>
  <c r="DG9"/>
  <c r="DA10"/>
  <c r="CN11"/>
  <c r="CY12"/>
  <c r="CR15"/>
  <c r="CZ15"/>
  <c r="CM16"/>
  <c r="CU16"/>
  <c r="DG17"/>
  <c r="DA18"/>
  <c r="CN19"/>
  <c r="CY20"/>
  <c r="BT35"/>
  <c r="BT36"/>
  <c r="BT37"/>
  <c r="CW3"/>
  <c r="DO6"/>
  <c r="DP9"/>
  <c r="DO14"/>
  <c r="DE16"/>
  <c r="DP17"/>
  <c r="CM3"/>
  <c r="CU3"/>
  <c r="CU31"/>
  <c r="DG4"/>
  <c r="DA5"/>
  <c r="CY7"/>
  <c r="DH7"/>
  <c r="BG9"/>
  <c r="DN9"/>
  <c r="CZ10"/>
  <c r="DG12"/>
  <c r="DA13"/>
  <c r="CY15"/>
  <c r="DH15"/>
  <c r="BG17"/>
  <c r="DN17"/>
  <c r="CR18"/>
  <c r="CZ18"/>
  <c r="CU19"/>
  <c r="DG20"/>
  <c r="BU53"/>
  <c r="DE8"/>
  <c r="BG4"/>
  <c r="CZ5"/>
  <c r="BM6"/>
  <c r="BS8"/>
  <c r="DA8"/>
  <c r="CY10"/>
  <c r="BG12"/>
  <c r="CZ13"/>
  <c r="BM14"/>
  <c r="BS16"/>
  <c r="DA16"/>
  <c r="CY18"/>
  <c r="BG20"/>
  <c r="CU11" i="19"/>
  <c r="CU9"/>
  <c r="CU8"/>
  <c r="DM4"/>
  <c r="BL22"/>
  <c r="BL23"/>
  <c r="BL24"/>
  <c r="CU13"/>
  <c r="DA7"/>
  <c r="DA11"/>
  <c r="DA4"/>
  <c r="DL5"/>
  <c r="CT5"/>
  <c r="DA5"/>
  <c r="DO6"/>
  <c r="CX6"/>
  <c r="CQ10"/>
  <c r="DI10"/>
  <c r="CX10"/>
  <c r="DO10"/>
  <c r="DI13"/>
  <c r="CQ13"/>
  <c r="CP15"/>
  <c r="DH15"/>
  <c r="BX4"/>
  <c r="BG4"/>
  <c r="DL4"/>
  <c r="CT4"/>
  <c r="CA4"/>
  <c r="CN9"/>
  <c r="DF9"/>
  <c r="DJ11"/>
  <c r="CR11"/>
  <c r="CM14"/>
  <c r="DE14"/>
  <c r="BX14"/>
  <c r="BC14"/>
  <c r="BE14"/>
  <c r="BG14"/>
  <c r="BB40"/>
  <c r="BB41"/>
  <c r="CN12"/>
  <c r="CN10"/>
  <c r="CN3"/>
  <c r="BB22"/>
  <c r="BB23"/>
  <c r="BZ4"/>
  <c r="DK4"/>
  <c r="CS4"/>
  <c r="DG6"/>
  <c r="CO6"/>
  <c r="DN6"/>
  <c r="CV6"/>
  <c r="BC7"/>
  <c r="BE7"/>
  <c r="DE7"/>
  <c r="DE9"/>
  <c r="BG9"/>
  <c r="BC9"/>
  <c r="BE9"/>
  <c r="CY11"/>
  <c r="CB11"/>
  <c r="BS11"/>
  <c r="DP11"/>
  <c r="BA40"/>
  <c r="BA41"/>
  <c r="O4" i="33"/>
  <c r="BX3" i="19"/>
  <c r="BG3"/>
  <c r="BA22"/>
  <c r="BA23"/>
  <c r="E4" i="33"/>
  <c r="CT3" i="19"/>
  <c r="CT18"/>
  <c r="CT8"/>
  <c r="BK22"/>
  <c r="BK23"/>
  <c r="CT13"/>
  <c r="CT7"/>
  <c r="CT15"/>
  <c r="CT12"/>
  <c r="CT10"/>
  <c r="BK40"/>
  <c r="BM3"/>
  <c r="CT14"/>
  <c r="BM9"/>
  <c r="CT9"/>
  <c r="DK14"/>
  <c r="CS14"/>
  <c r="BA28"/>
  <c r="BA26"/>
  <c r="DK3"/>
  <c r="CS13"/>
  <c r="BJ40"/>
  <c r="BJ41"/>
  <c r="CS7"/>
  <c r="CS11"/>
  <c r="CS5"/>
  <c r="CS15"/>
  <c r="CS12"/>
  <c r="CS10"/>
  <c r="CR7"/>
  <c r="BC8"/>
  <c r="BE8"/>
  <c r="DE8"/>
  <c r="BX8"/>
  <c r="BY8"/>
  <c r="CA8"/>
  <c r="CB8"/>
  <c r="CC8"/>
  <c r="BG8"/>
  <c r="CS9"/>
  <c r="BY12"/>
  <c r="CR12"/>
  <c r="DP12"/>
  <c r="BS12"/>
  <c r="CR14"/>
  <c r="BY14"/>
  <c r="CZ14"/>
  <c r="DQ14"/>
  <c r="BI22"/>
  <c r="BI23"/>
  <c r="CR10"/>
  <c r="DJ3"/>
  <c r="CR15"/>
  <c r="BR22"/>
  <c r="BR23"/>
  <c r="BR24"/>
  <c r="CZ3"/>
  <c r="CZ18"/>
  <c r="DQ3"/>
  <c r="CV8"/>
  <c r="DN5"/>
  <c r="DP7"/>
  <c r="CY7"/>
  <c r="BS7"/>
  <c r="CR9"/>
  <c r="BH22"/>
  <c r="BH23"/>
  <c r="CQ15"/>
  <c r="CQ7"/>
  <c r="CQ5"/>
  <c r="DI3"/>
  <c r="CQ3"/>
  <c r="CQ12"/>
  <c r="BQ22"/>
  <c r="BQ23"/>
  <c r="DP3"/>
  <c r="CY3"/>
  <c r="CY18"/>
  <c r="CO4"/>
  <c r="CO11"/>
  <c r="CO3"/>
  <c r="BD40"/>
  <c r="BD41"/>
  <c r="DO7"/>
  <c r="CX7"/>
  <c r="CS8"/>
  <c r="DK8"/>
  <c r="CZ8"/>
  <c r="DQ8"/>
  <c r="CX3"/>
  <c r="CX18"/>
  <c r="BP40"/>
  <c r="BP41"/>
  <c r="BP22"/>
  <c r="BP23"/>
  <c r="BP24"/>
  <c r="BV4"/>
  <c r="DB14"/>
  <c r="DB4"/>
  <c r="DM5"/>
  <c r="CU5"/>
  <c r="BS6"/>
  <c r="DP6"/>
  <c r="CP7"/>
  <c r="DH7"/>
  <c r="DJ8"/>
  <c r="CR8"/>
  <c r="BS8"/>
  <c r="DP8"/>
  <c r="CR13"/>
  <c r="DJ13"/>
  <c r="CB13"/>
  <c r="BS13"/>
  <c r="CY13"/>
  <c r="DP13"/>
  <c r="DO15"/>
  <c r="CX15"/>
  <c r="CN4"/>
  <c r="DR5"/>
  <c r="CU7"/>
  <c r="CN11"/>
  <c r="CX14"/>
  <c r="CA15"/>
  <c r="BF40"/>
  <c r="BF41"/>
  <c r="BN40"/>
  <c r="BN41"/>
  <c r="CM4"/>
  <c r="CN7"/>
  <c r="CP8"/>
  <c r="DA9"/>
  <c r="BX10"/>
  <c r="CA10"/>
  <c r="CC10"/>
  <c r="CU12"/>
  <c r="CW14"/>
  <c r="BX15"/>
  <c r="CW15"/>
  <c r="CZ4"/>
  <c r="DE4"/>
  <c r="CX5"/>
  <c r="CQ6"/>
  <c r="CM7"/>
  <c r="CY8"/>
  <c r="CZ9"/>
  <c r="CV10"/>
  <c r="CQ11"/>
  <c r="DA12"/>
  <c r="CM12"/>
  <c r="BX13"/>
  <c r="CA13"/>
  <c r="CC13"/>
  <c r="CX13"/>
  <c r="DA14"/>
  <c r="CO14"/>
  <c r="CV15"/>
  <c r="CY4"/>
  <c r="DR4"/>
  <c r="CW5"/>
  <c r="CP6"/>
  <c r="CX8"/>
  <c r="CY9"/>
  <c r="CU10"/>
  <c r="CA11"/>
  <c r="CZ12"/>
  <c r="CU15"/>
  <c r="DA3"/>
  <c r="CQ4"/>
  <c r="CX4"/>
  <c r="DQ4"/>
  <c r="CV5"/>
  <c r="CN6"/>
  <c r="DS6"/>
  <c r="CW8"/>
  <c r="CQ9"/>
  <c r="DL9"/>
  <c r="CO10"/>
  <c r="DA10"/>
  <c r="CM10"/>
  <c r="CP11"/>
  <c r="CO13"/>
  <c r="CV13"/>
  <c r="CN15"/>
  <c r="DA15"/>
  <c r="CM15"/>
  <c r="BR40"/>
  <c r="CV3"/>
  <c r="CV18"/>
  <c r="CV4"/>
  <c r="CP5"/>
  <c r="DH5"/>
  <c r="DA6"/>
  <c r="CZ7"/>
  <c r="CO8"/>
  <c r="CP9"/>
  <c r="DK9"/>
  <c r="BY11"/>
  <c r="CX11"/>
  <c r="CB12"/>
  <c r="CN13"/>
  <c r="CQ14"/>
  <c r="CB14"/>
  <c r="CZ15"/>
  <c r="BT22"/>
  <c r="BT23"/>
  <c r="BT24"/>
  <c r="BA27"/>
  <c r="BQ40"/>
  <c r="CA3"/>
  <c r="CU3"/>
  <c r="CU18"/>
  <c r="CU4"/>
  <c r="BM5"/>
  <c r="CO5"/>
  <c r="CZ6"/>
  <c r="BG7"/>
  <c r="CW7"/>
  <c r="CN8"/>
  <c r="DI8"/>
  <c r="CM9"/>
  <c r="DJ9"/>
  <c r="CW11"/>
  <c r="DQ11"/>
  <c r="CP12"/>
  <c r="CW12"/>
  <c r="CM13"/>
  <c r="BJ22"/>
  <c r="BJ23"/>
  <c r="BI40"/>
  <c r="CP14"/>
  <c r="BZ3"/>
  <c r="CS3"/>
  <c r="DL3"/>
  <c r="BC4"/>
  <c r="BE4"/>
  <c r="BM4"/>
  <c r="CP4"/>
  <c r="DB5"/>
  <c r="CN5"/>
  <c r="DS5"/>
  <c r="CY6"/>
  <c r="CV7"/>
  <c r="CM8"/>
  <c r="CX9"/>
  <c r="CV11"/>
  <c r="CY12"/>
  <c r="BZ14"/>
  <c r="CY14"/>
  <c r="BG15"/>
  <c r="BH40"/>
  <c r="CO12"/>
  <c r="DG12"/>
  <c r="DB3"/>
  <c r="DB18"/>
  <c r="BU40"/>
  <c r="CT11"/>
  <c r="DL11"/>
  <c r="BM11"/>
  <c r="DR13"/>
  <c r="DA13"/>
  <c r="CU14"/>
  <c r="DM14"/>
  <c r="BX11"/>
  <c r="CC11"/>
  <c r="BE6"/>
  <c r="CW9"/>
  <c r="BO40"/>
  <c r="CR5"/>
  <c r="CV9"/>
  <c r="DB11"/>
  <c r="CV14"/>
  <c r="DH3"/>
  <c r="CW4"/>
  <c r="BY4"/>
  <c r="CR4"/>
  <c r="CM6"/>
  <c r="DF6"/>
  <c r="DB8"/>
  <c r="CO9"/>
  <c r="DO9"/>
  <c r="DL10"/>
  <c r="CP13"/>
  <c r="BS15"/>
  <c r="CO15"/>
  <c r="G23"/>
  <c r="DS11"/>
  <c r="DL6"/>
  <c r="BM6"/>
  <c r="BX12"/>
  <c r="CC12"/>
  <c r="BG12"/>
  <c r="DL14"/>
  <c r="BM14"/>
  <c r="CU6"/>
  <c r="BO22"/>
  <c r="CP3"/>
  <c r="CP10"/>
  <c r="BN22"/>
  <c r="BN23"/>
  <c r="BN24"/>
  <c r="BL40"/>
  <c r="BL41"/>
  <c r="BT40"/>
  <c r="BG5"/>
  <c r="CT6"/>
  <c r="CO7"/>
  <c r="DB9"/>
  <c r="CM11"/>
  <c r="CN14"/>
  <c r="DK15"/>
  <c r="D25"/>
  <c r="CZ10"/>
  <c r="CX12"/>
  <c r="CY15"/>
  <c r="CZ5"/>
  <c r="DA8"/>
  <c r="CY10"/>
  <c r="CZ13"/>
  <c r="CD13"/>
  <c r="CE13"/>
  <c r="CH13"/>
  <c r="CI13"/>
  <c r="CF13"/>
  <c r="CG13"/>
  <c r="CF5"/>
  <c r="CG5"/>
  <c r="CH5"/>
  <c r="CI5"/>
  <c r="CD5"/>
  <c r="CE5"/>
  <c r="CF8"/>
  <c r="CG8"/>
  <c r="CD8"/>
  <c r="CE8"/>
  <c r="CH8"/>
  <c r="CI8"/>
  <c r="CD7"/>
  <c r="CE7"/>
  <c r="CH7"/>
  <c r="CI7"/>
  <c r="CF7"/>
  <c r="CG7"/>
  <c r="CF6"/>
  <c r="CG6"/>
  <c r="CD6"/>
  <c r="CE6"/>
  <c r="CH6"/>
  <c r="CI6"/>
  <c r="CF11"/>
  <c r="CG11"/>
  <c r="CH11"/>
  <c r="CI11"/>
  <c r="CD11"/>
  <c r="CE11"/>
  <c r="CF12"/>
  <c r="CG12"/>
  <c r="CH12"/>
  <c r="CI12"/>
  <c r="CD12"/>
  <c r="CE12"/>
  <c r="CH10"/>
  <c r="CI10"/>
  <c r="CF10"/>
  <c r="CG10"/>
  <c r="CD10"/>
  <c r="CE10"/>
  <c r="BD24"/>
  <c r="G4" i="33"/>
  <c r="BA47" i="19"/>
  <c r="Q4" i="33"/>
  <c r="D4"/>
  <c r="D3"/>
  <c r="CD9" i="19"/>
  <c r="CE9"/>
  <c r="CF9"/>
  <c r="CG9"/>
  <c r="CH9"/>
  <c r="CI9"/>
  <c r="BB24"/>
  <c r="F4" i="33"/>
  <c r="CH14" i="19"/>
  <c r="CD14"/>
  <c r="CF14"/>
  <c r="G25"/>
  <c r="BJ24"/>
  <c r="K4" i="33"/>
  <c r="BF24" i="19"/>
  <c r="H4" i="33"/>
  <c r="BH24" i="19"/>
  <c r="I4" i="33"/>
  <c r="BI24" i="19"/>
  <c r="J4" i="33"/>
  <c r="CD15" i="19"/>
  <c r="CH15"/>
  <c r="CF15"/>
  <c r="DC11"/>
  <c r="BO41"/>
  <c r="BQ41"/>
  <c r="BA43" i="24"/>
  <c r="BA45"/>
  <c r="BA44"/>
  <c r="M8" i="33"/>
  <c r="L28"/>
  <c r="M10"/>
  <c r="L30"/>
  <c r="L24"/>
  <c r="L35"/>
  <c r="L34"/>
  <c r="L33"/>
  <c r="M7"/>
  <c r="L27"/>
  <c r="M11"/>
  <c r="L31"/>
  <c r="M12"/>
  <c r="L32"/>
  <c r="M5"/>
  <c r="L25"/>
  <c r="M6"/>
  <c r="L26"/>
  <c r="M9"/>
  <c r="L29"/>
  <c r="BH37" i="27"/>
  <c r="T12" i="33"/>
  <c r="BH35" i="27"/>
  <c r="R12" i="33"/>
  <c r="BH36" i="27"/>
  <c r="S12" i="33"/>
  <c r="BH31" i="26"/>
  <c r="S11" i="33"/>
  <c r="BH32" i="26"/>
  <c r="T11" i="33"/>
  <c r="BH30" i="26"/>
  <c r="R11" i="33"/>
  <c r="BH36" i="25"/>
  <c r="T10" i="33"/>
  <c r="BH34" i="25"/>
  <c r="R10" i="33"/>
  <c r="BH35" i="25"/>
  <c r="S10" i="33"/>
  <c r="BA206" i="28"/>
  <c r="BD206"/>
  <c r="BH206"/>
  <c r="BA207"/>
  <c r="BD207"/>
  <c r="BH207"/>
  <c r="BA208"/>
  <c r="BJ37" i="20"/>
  <c r="K5" i="33"/>
  <c r="CR31" i="20"/>
  <c r="BF37"/>
  <c r="H5" i="33"/>
  <c r="BI37" i="20"/>
  <c r="J5" i="33"/>
  <c r="BB37" i="20"/>
  <c r="F5" i="33"/>
  <c r="BD37" i="20"/>
  <c r="G5" i="33"/>
  <c r="BH37" i="20"/>
  <c r="I5" i="33"/>
  <c r="BA37" i="20"/>
  <c r="E5" i="33"/>
  <c r="BI34" i="24"/>
  <c r="J9" i="33"/>
  <c r="BH34" i="24"/>
  <c r="I9" i="33"/>
  <c r="BB34" i="24"/>
  <c r="F9" i="33"/>
  <c r="BJ34" i="24"/>
  <c r="K9" i="33"/>
  <c r="K29"/>
  <c r="BD34" i="24"/>
  <c r="G9" i="33"/>
  <c r="BF34" i="24"/>
  <c r="H9" i="33"/>
  <c r="BB200" i="28"/>
  <c r="BB201"/>
  <c r="BB198"/>
  <c r="CJ191"/>
  <c r="CK191"/>
  <c r="CX12" i="22"/>
  <c r="BP23"/>
  <c r="BP24"/>
  <c r="BP25"/>
  <c r="CX10"/>
  <c r="CX5"/>
  <c r="CX15"/>
  <c r="CX6"/>
  <c r="CX4"/>
  <c r="BP41"/>
  <c r="BP42"/>
  <c r="G26"/>
  <c r="BV41"/>
  <c r="BV42"/>
  <c r="BU51" i="24"/>
  <c r="BJ51"/>
  <c r="BR51"/>
  <c r="CS28"/>
  <c r="DC4"/>
  <c r="CR28"/>
  <c r="CP28"/>
  <c r="CX15"/>
  <c r="BL51"/>
  <c r="CN28"/>
  <c r="CQ28"/>
  <c r="CO28"/>
  <c r="CM28"/>
  <c r="BQ51"/>
  <c r="G35"/>
  <c r="BT51"/>
  <c r="BK51"/>
  <c r="BA51"/>
  <c r="O9" i="33"/>
  <c r="BB51" i="24"/>
  <c r="DC8" i="23"/>
  <c r="BB40"/>
  <c r="BU40"/>
  <c r="BJ40"/>
  <c r="BK40"/>
  <c r="BN40"/>
  <c r="BH40"/>
  <c r="BD40"/>
  <c r="DC5"/>
  <c r="BR40"/>
  <c r="BO40"/>
  <c r="CP17"/>
  <c r="CM17"/>
  <c r="CN17"/>
  <c r="CR17"/>
  <c r="CO17"/>
  <c r="CS17"/>
  <c r="DB17"/>
  <c r="CQ17"/>
  <c r="BA44"/>
  <c r="DC5" i="22"/>
  <c r="CX11"/>
  <c r="DC6"/>
  <c r="CX7"/>
  <c r="CM19"/>
  <c r="CX14"/>
  <c r="CX16"/>
  <c r="CX3"/>
  <c r="CX19"/>
  <c r="DC16"/>
  <c r="CO19"/>
  <c r="CP19"/>
  <c r="CQ19"/>
  <c r="DC14"/>
  <c r="DC7"/>
  <c r="CN19"/>
  <c r="DC6" i="21"/>
  <c r="DC13"/>
  <c r="DC11"/>
  <c r="CX16"/>
  <c r="CQ21"/>
  <c r="CX8"/>
  <c r="CR21"/>
  <c r="BA47"/>
  <c r="CP21"/>
  <c r="CS21"/>
  <c r="CX18"/>
  <c r="BS43"/>
  <c r="BS44"/>
  <c r="CM21"/>
  <c r="CN21"/>
  <c r="CO21"/>
  <c r="DC11" i="20"/>
  <c r="DC14"/>
  <c r="DA31"/>
  <c r="CN31"/>
  <c r="DC6"/>
  <c r="CM31"/>
  <c r="DB31"/>
  <c r="CP31"/>
  <c r="CO31"/>
  <c r="DC8"/>
  <c r="CS31"/>
  <c r="DC5"/>
  <c r="CW31"/>
  <c r="DC12"/>
  <c r="CQ31"/>
  <c r="G38"/>
  <c r="BA58"/>
  <c r="BQ54"/>
  <c r="BJ54"/>
  <c r="BR54"/>
  <c r="BU54"/>
  <c r="BF54"/>
  <c r="BT54"/>
  <c r="BH54"/>
  <c r="BB54"/>
  <c r="BN54"/>
  <c r="BD54"/>
  <c r="BI54"/>
  <c r="BL54"/>
  <c r="BK54"/>
  <c r="BO54"/>
  <c r="BH41" i="19"/>
  <c r="BT41"/>
  <c r="BI41"/>
  <c r="BR41"/>
  <c r="CM18"/>
  <c r="DC15"/>
  <c r="BK41"/>
  <c r="BU41"/>
  <c r="CB3"/>
  <c r="CC3"/>
  <c r="BV40"/>
  <c r="BV41"/>
  <c r="BS40"/>
  <c r="BS41"/>
  <c r="CP18"/>
  <c r="CN18"/>
  <c r="CR18"/>
  <c r="BQ43"/>
  <c r="CO18"/>
  <c r="CS18"/>
  <c r="DA18"/>
  <c r="CQ18"/>
  <c r="DO20" i="24"/>
  <c r="CX20"/>
  <c r="DO9"/>
  <c r="CX9"/>
  <c r="BK34"/>
  <c r="DC9"/>
  <c r="CA20"/>
  <c r="DS18"/>
  <c r="DC18"/>
  <c r="DO12"/>
  <c r="CX12"/>
  <c r="DS25"/>
  <c r="DO16"/>
  <c r="CX16"/>
  <c r="DS15"/>
  <c r="DC15"/>
  <c r="DO10"/>
  <c r="CX10"/>
  <c r="BA55"/>
  <c r="CX8"/>
  <c r="DC11"/>
  <c r="BM50"/>
  <c r="BM51"/>
  <c r="BK53"/>
  <c r="DS3"/>
  <c r="DC3"/>
  <c r="DC28"/>
  <c r="BV50"/>
  <c r="BV51"/>
  <c r="BV32"/>
  <c r="BV33"/>
  <c r="BV34"/>
  <c r="DO19"/>
  <c r="CX19"/>
  <c r="DS13"/>
  <c r="DC13"/>
  <c r="DO13"/>
  <c r="CX13"/>
  <c r="DS12"/>
  <c r="DC12"/>
  <c r="CX7"/>
  <c r="DC14"/>
  <c r="DO14"/>
  <c r="CX14"/>
  <c r="DS7"/>
  <c r="DC7"/>
  <c r="DC10"/>
  <c r="DC19"/>
  <c r="DO4"/>
  <c r="CX4"/>
  <c r="DO11"/>
  <c r="CX11"/>
  <c r="BE3"/>
  <c r="BA54"/>
  <c r="BA53"/>
  <c r="P9" i="33"/>
  <c r="CX6" i="24"/>
  <c r="DC17"/>
  <c r="DC8"/>
  <c r="CA32"/>
  <c r="BA34"/>
  <c r="DO5"/>
  <c r="CX5"/>
  <c r="DS20"/>
  <c r="DC20"/>
  <c r="DO18"/>
  <c r="CX18"/>
  <c r="BQ53"/>
  <c r="BS50"/>
  <c r="BS51"/>
  <c r="DC16"/>
  <c r="DO17"/>
  <c r="CX17"/>
  <c r="DS5"/>
  <c r="DC5"/>
  <c r="BP50"/>
  <c r="BP51"/>
  <c r="DO3"/>
  <c r="CX3"/>
  <c r="CX28"/>
  <c r="BP32"/>
  <c r="BP33"/>
  <c r="BP34"/>
  <c r="DC6"/>
  <c r="CA21" i="23"/>
  <c r="BA23"/>
  <c r="DC9"/>
  <c r="CX14"/>
  <c r="DO9"/>
  <c r="CX9"/>
  <c r="CX3"/>
  <c r="CX17"/>
  <c r="DC13"/>
  <c r="CX8"/>
  <c r="BM39"/>
  <c r="BM40"/>
  <c r="BK42"/>
  <c r="DS3"/>
  <c r="DC3"/>
  <c r="BV39"/>
  <c r="BV40"/>
  <c r="BV21"/>
  <c r="BV22"/>
  <c r="BV23"/>
  <c r="DO10"/>
  <c r="CX10"/>
  <c r="BP39"/>
  <c r="BP40"/>
  <c r="DC6"/>
  <c r="DC14"/>
  <c r="DO5"/>
  <c r="CX5"/>
  <c r="BQ42"/>
  <c r="BS39"/>
  <c r="BS40"/>
  <c r="DS10"/>
  <c r="DC10"/>
  <c r="DS12"/>
  <c r="DC12"/>
  <c r="CX6"/>
  <c r="CX11"/>
  <c r="DO13"/>
  <c r="CX13"/>
  <c r="BK23"/>
  <c r="CX7"/>
  <c r="BP21"/>
  <c r="BP22"/>
  <c r="BP23"/>
  <c r="DC4"/>
  <c r="DC7"/>
  <c r="DO12"/>
  <c r="CX12"/>
  <c r="DO4"/>
  <c r="CX4"/>
  <c r="BE3"/>
  <c r="BA43"/>
  <c r="BM41" i="22"/>
  <c r="BM42"/>
  <c r="BK44"/>
  <c r="BV23"/>
  <c r="BV24"/>
  <c r="BV25"/>
  <c r="DS4"/>
  <c r="DC4"/>
  <c r="DC11"/>
  <c r="BQ44"/>
  <c r="BS41"/>
  <c r="BS42"/>
  <c r="DC15"/>
  <c r="DC13"/>
  <c r="BA46"/>
  <c r="DC10"/>
  <c r="DC9"/>
  <c r="CA23"/>
  <c r="BA25"/>
  <c r="DS12"/>
  <c r="DC12"/>
  <c r="BE3"/>
  <c r="BA45"/>
  <c r="BK25"/>
  <c r="DC3"/>
  <c r="DC19"/>
  <c r="DC8"/>
  <c r="BM43" i="21"/>
  <c r="BM44"/>
  <c r="BK46"/>
  <c r="BK27"/>
  <c r="DS17"/>
  <c r="DC17"/>
  <c r="DO12"/>
  <c r="CX12"/>
  <c r="DO4"/>
  <c r="CX4"/>
  <c r="BP25"/>
  <c r="BP26"/>
  <c r="CA26"/>
  <c r="CX5"/>
  <c r="CX3"/>
  <c r="CX21"/>
  <c r="CX11"/>
  <c r="DS9"/>
  <c r="DC9"/>
  <c r="BQ27"/>
  <c r="CA27"/>
  <c r="CA25"/>
  <c r="CX14"/>
  <c r="CX15"/>
  <c r="CX9"/>
  <c r="CX13"/>
  <c r="DC5"/>
  <c r="DC7"/>
  <c r="DC4"/>
  <c r="DC14"/>
  <c r="DC18"/>
  <c r="BQ46"/>
  <c r="DC15"/>
  <c r="CX10"/>
  <c r="CX17"/>
  <c r="BA48"/>
  <c r="CX6"/>
  <c r="DC12"/>
  <c r="CX7"/>
  <c r="DC16"/>
  <c r="BP43"/>
  <c r="BP44"/>
  <c r="BV43"/>
  <c r="BV44"/>
  <c r="DC8"/>
  <c r="DC10"/>
  <c r="DO4" i="20"/>
  <c r="CX4"/>
  <c r="CX11"/>
  <c r="DO12"/>
  <c r="CX12"/>
  <c r="DS18"/>
  <c r="DC18"/>
  <c r="DS17"/>
  <c r="DC17"/>
  <c r="BP35"/>
  <c r="BP36"/>
  <c r="BP37"/>
  <c r="CA35"/>
  <c r="BK37"/>
  <c r="CX8"/>
  <c r="DC15"/>
  <c r="CX18"/>
  <c r="CX9"/>
  <c r="CX15"/>
  <c r="CX19"/>
  <c r="BQ56"/>
  <c r="BS53"/>
  <c r="BS54"/>
  <c r="DO20"/>
  <c r="CX20"/>
  <c r="DS9"/>
  <c r="DC9"/>
  <c r="DS10"/>
  <c r="DC10"/>
  <c r="CX5"/>
  <c r="CX6"/>
  <c r="CX10"/>
  <c r="DC7"/>
  <c r="DC20"/>
  <c r="BV53"/>
  <c r="BV54"/>
  <c r="DC16"/>
  <c r="DC13"/>
  <c r="BV35"/>
  <c r="BV36"/>
  <c r="BV37"/>
  <c r="CX14"/>
  <c r="BA57"/>
  <c r="BM53"/>
  <c r="BM54"/>
  <c r="BK56"/>
  <c r="BQ37"/>
  <c r="DC19"/>
  <c r="CX13"/>
  <c r="DC4"/>
  <c r="CX7"/>
  <c r="DC3"/>
  <c r="CX17"/>
  <c r="CX3"/>
  <c r="BP53"/>
  <c r="BP54"/>
  <c r="CX16"/>
  <c r="CA22" i="19"/>
  <c r="BA24"/>
  <c r="BQ24"/>
  <c r="BM40"/>
  <c r="BM41"/>
  <c r="BK43"/>
  <c r="CA23"/>
  <c r="BK24"/>
  <c r="BA45"/>
  <c r="DC9"/>
  <c r="DC6"/>
  <c r="BA44"/>
  <c r="DS4"/>
  <c r="DC4"/>
  <c r="BV22"/>
  <c r="BV23"/>
  <c r="BV24"/>
  <c r="DC3"/>
  <c r="DC18"/>
  <c r="DC5"/>
  <c r="DC8"/>
  <c r="DC13"/>
  <c r="DC10"/>
  <c r="DC7"/>
  <c r="DC12"/>
  <c r="BA43"/>
  <c r="P4" i="33"/>
  <c r="DC14" i="19"/>
  <c r="CB4"/>
  <c r="CC4"/>
  <c r="CC24"/>
  <c r="Y4" i="33"/>
  <c r="CC27" i="19"/>
  <c r="AB4" i="33"/>
  <c r="CC26" i="19"/>
  <c r="AA4" i="33"/>
  <c r="CF3" i="19"/>
  <c r="CG3"/>
  <c r="CF4"/>
  <c r="CG4"/>
  <c r="BA34"/>
  <c r="CC28"/>
  <c r="AC4" i="33"/>
  <c r="CC23" i="19"/>
  <c r="X4" i="33"/>
  <c r="CC21" i="19"/>
  <c r="V4" i="33"/>
  <c r="CC25" i="19"/>
  <c r="Z4" i="33"/>
  <c r="CH3" i="19"/>
  <c r="CI3"/>
  <c r="CD3"/>
  <c r="CE3"/>
  <c r="CD4"/>
  <c r="CE4"/>
  <c r="BA33"/>
  <c r="CC22"/>
  <c r="W4" i="33"/>
  <c r="CH4" i="19"/>
  <c r="CI4"/>
  <c r="G29" i="33"/>
  <c r="M4"/>
  <c r="CH20" i="24"/>
  <c r="CD20"/>
  <c r="CF20"/>
  <c r="CK25"/>
  <c r="CK22"/>
  <c r="CJ23"/>
  <c r="CK24"/>
  <c r="CK23"/>
  <c r="CC38"/>
  <c r="AC9" i="33"/>
  <c r="CC35" i="24"/>
  <c r="Z9" i="33"/>
  <c r="CJ25" i="24"/>
  <c r="CC33"/>
  <c r="X9" i="33"/>
  <c r="CJ24" i="24"/>
  <c r="CC37"/>
  <c r="AB9" i="33"/>
  <c r="CJ22" i="24"/>
  <c r="CC34"/>
  <c r="Y9" i="33"/>
  <c r="CJ21" i="24"/>
  <c r="CC32"/>
  <c r="W9" i="33"/>
  <c r="CK21" i="24"/>
  <c r="CC36"/>
  <c r="AA9" i="33"/>
  <c r="I25"/>
  <c r="I28"/>
  <c r="I33"/>
  <c r="I20"/>
  <c r="I30"/>
  <c r="I24"/>
  <c r="I27"/>
  <c r="I26"/>
  <c r="I34"/>
  <c r="I32"/>
  <c r="I35"/>
  <c r="I31"/>
  <c r="H25"/>
  <c r="H20"/>
  <c r="H24"/>
  <c r="H27"/>
  <c r="H34"/>
  <c r="H28"/>
  <c r="H26"/>
  <c r="H30"/>
  <c r="H32"/>
  <c r="H33"/>
  <c r="H35"/>
  <c r="H31"/>
  <c r="F29"/>
  <c r="E25"/>
  <c r="E28"/>
  <c r="E24"/>
  <c r="E34"/>
  <c r="E20"/>
  <c r="E26"/>
  <c r="E32"/>
  <c r="E33"/>
  <c r="E30"/>
  <c r="E27"/>
  <c r="E35"/>
  <c r="E31"/>
  <c r="J25"/>
  <c r="J27"/>
  <c r="J24"/>
  <c r="J26"/>
  <c r="J32"/>
  <c r="J34"/>
  <c r="J20"/>
  <c r="J28"/>
  <c r="J30"/>
  <c r="J33"/>
  <c r="J35"/>
  <c r="J31"/>
  <c r="G25"/>
  <c r="G30"/>
  <c r="G20"/>
  <c r="G34"/>
  <c r="G26"/>
  <c r="G32"/>
  <c r="G33"/>
  <c r="G27"/>
  <c r="G28"/>
  <c r="G24"/>
  <c r="G35"/>
  <c r="G31"/>
  <c r="J29"/>
  <c r="E29"/>
  <c r="F25"/>
  <c r="F20"/>
  <c r="F33"/>
  <c r="F26"/>
  <c r="F24"/>
  <c r="F34"/>
  <c r="F27"/>
  <c r="F30"/>
  <c r="F28"/>
  <c r="F32"/>
  <c r="F35"/>
  <c r="F31"/>
  <c r="K25"/>
  <c r="K28"/>
  <c r="K30"/>
  <c r="K24"/>
  <c r="K26"/>
  <c r="K34"/>
  <c r="K32"/>
  <c r="K27"/>
  <c r="K33"/>
  <c r="K20"/>
  <c r="K35"/>
  <c r="K31"/>
  <c r="H29"/>
  <c r="I29"/>
  <c r="CF8" i="23"/>
  <c r="CG8"/>
  <c r="BA33"/>
  <c r="CD8"/>
  <c r="CE8"/>
  <c r="BA32"/>
  <c r="CH8"/>
  <c r="CI8"/>
  <c r="BA34"/>
  <c r="BD208" i="28"/>
  <c r="BH208"/>
  <c r="CA24" i="22"/>
  <c r="CJ5" i="24"/>
  <c r="CA23" i="23"/>
  <c r="CA20"/>
  <c r="DC17"/>
  <c r="CA25" i="22"/>
  <c r="CJ10"/>
  <c r="CA22"/>
  <c r="DC31" i="20"/>
  <c r="CX31"/>
  <c r="BA38"/>
  <c r="BB39"/>
  <c r="CA21" i="19"/>
  <c r="CK5" i="24"/>
  <c r="CK11"/>
  <c r="CK3"/>
  <c r="CA37"/>
  <c r="CA35"/>
  <c r="CA36"/>
  <c r="CK4"/>
  <c r="CJ6"/>
  <c r="CJ17"/>
  <c r="CA34"/>
  <c r="CK7"/>
  <c r="CK15"/>
  <c r="CJ14"/>
  <c r="CK12"/>
  <c r="CJ20"/>
  <c r="CA31"/>
  <c r="CA33"/>
  <c r="CJ9"/>
  <c r="BA35"/>
  <c r="CJ5" i="23"/>
  <c r="CK5"/>
  <c r="CK6"/>
  <c r="CJ12"/>
  <c r="CK12"/>
  <c r="CJ8"/>
  <c r="CJ14"/>
  <c r="CK3"/>
  <c r="CA26"/>
  <c r="CA24"/>
  <c r="CC16"/>
  <c r="CA28"/>
  <c r="CA27"/>
  <c r="CA25"/>
  <c r="CJ3"/>
  <c r="CK14"/>
  <c r="BA24"/>
  <c r="CK8"/>
  <c r="CA22"/>
  <c r="CJ7"/>
  <c r="CJ9"/>
  <c r="CK9"/>
  <c r="CK7"/>
  <c r="CJ6"/>
  <c r="CK10"/>
  <c r="CJ10"/>
  <c r="CJ4"/>
  <c r="CK4"/>
  <c r="CJ13"/>
  <c r="CK11"/>
  <c r="CJ11"/>
  <c r="CK13"/>
  <c r="CJ5" i="22"/>
  <c r="CK5"/>
  <c r="CK3"/>
  <c r="CC18"/>
  <c r="CA28"/>
  <c r="CA30"/>
  <c r="CJ3"/>
  <c r="CA26"/>
  <c r="CA29"/>
  <c r="CA27"/>
  <c r="CJ8"/>
  <c r="CK8"/>
  <c r="CK7"/>
  <c r="CJ7"/>
  <c r="CK14"/>
  <c r="CK6"/>
  <c r="CK10"/>
  <c r="CK11"/>
  <c r="CJ12"/>
  <c r="CJ9"/>
  <c r="CK9"/>
  <c r="CJ4"/>
  <c r="CK4"/>
  <c r="CJ14"/>
  <c r="CJ6"/>
  <c r="BA26"/>
  <c r="CK12"/>
  <c r="CJ13"/>
  <c r="CK13"/>
  <c r="CJ16"/>
  <c r="CK16"/>
  <c r="CJ15"/>
  <c r="CJ11"/>
  <c r="CK15"/>
  <c r="CK4" i="21"/>
  <c r="CJ4"/>
  <c r="CJ14"/>
  <c r="CK14"/>
  <c r="CJ8"/>
  <c r="CK8"/>
  <c r="CK11"/>
  <c r="CJ11"/>
  <c r="CJ15"/>
  <c r="CK15"/>
  <c r="CK13"/>
  <c r="CJ13"/>
  <c r="CJ17"/>
  <c r="CK17"/>
  <c r="CJ10"/>
  <c r="CK10"/>
  <c r="CK7"/>
  <c r="CJ7"/>
  <c r="BP27"/>
  <c r="BA28"/>
  <c r="CA24"/>
  <c r="CJ18"/>
  <c r="CK18"/>
  <c r="CJ6"/>
  <c r="CK6"/>
  <c r="CK12"/>
  <c r="CJ12"/>
  <c r="CJ5"/>
  <c r="CK5"/>
  <c r="CA28"/>
  <c r="CA30"/>
  <c r="CC20"/>
  <c r="CJ16"/>
  <c r="CA32"/>
  <c r="CJ9"/>
  <c r="CK16"/>
  <c r="CK9"/>
  <c r="CA29"/>
  <c r="CJ3"/>
  <c r="CA31"/>
  <c r="CK3"/>
  <c r="BB41" i="20"/>
  <c r="CK4"/>
  <c r="CJ4"/>
  <c r="CK16"/>
  <c r="CJ11"/>
  <c r="CK6"/>
  <c r="CJ16"/>
  <c r="CK15"/>
  <c r="CJ17"/>
  <c r="CK17"/>
  <c r="CK3"/>
  <c r="CA40"/>
  <c r="CA38"/>
  <c r="CA42"/>
  <c r="CA39"/>
  <c r="CJ3"/>
  <c r="CA41"/>
  <c r="CC30"/>
  <c r="CK18"/>
  <c r="CJ18"/>
  <c r="CJ7"/>
  <c r="CK7"/>
  <c r="CJ13"/>
  <c r="CK13"/>
  <c r="CA36"/>
  <c r="CK20"/>
  <c r="CJ10"/>
  <c r="CK10"/>
  <c r="CJ20"/>
  <c r="CK11"/>
  <c r="CK12"/>
  <c r="CJ12"/>
  <c r="CJ8"/>
  <c r="CK8"/>
  <c r="CK19"/>
  <c r="CJ19"/>
  <c r="CA34"/>
  <c r="CJ6"/>
  <c r="CJ15"/>
  <c r="CJ14"/>
  <c r="CK14"/>
  <c r="CJ5"/>
  <c r="CK5"/>
  <c r="CJ9"/>
  <c r="CK9"/>
  <c r="CA37"/>
  <c r="CJ4" i="19"/>
  <c r="CK4"/>
  <c r="CA28"/>
  <c r="CK15"/>
  <c r="CA27"/>
  <c r="CJ15"/>
  <c r="CJ7"/>
  <c r="CK5"/>
  <c r="CA26"/>
  <c r="CK10"/>
  <c r="CJ5"/>
  <c r="CJ10"/>
  <c r="CA25"/>
  <c r="CK14"/>
  <c r="CJ14"/>
  <c r="CC17"/>
  <c r="CJ3"/>
  <c r="CK7"/>
  <c r="CK3"/>
  <c r="CA29"/>
  <c r="CJ12"/>
  <c r="CK12"/>
  <c r="CJ6"/>
  <c r="CK6"/>
  <c r="CK9"/>
  <c r="CJ9"/>
  <c r="CJ13"/>
  <c r="CK13"/>
  <c r="CA24"/>
  <c r="CJ8"/>
  <c r="CK8"/>
  <c r="CK11"/>
  <c r="CJ11"/>
  <c r="BA25"/>
  <c r="BA35"/>
  <c r="BD35"/>
  <c r="E37" i="33"/>
  <c r="BB40" i="20"/>
  <c r="CJ7" i="24"/>
  <c r="BD45"/>
  <c r="CJ3"/>
  <c r="CJ19"/>
  <c r="CK20"/>
  <c r="CK10"/>
  <c r="CK16"/>
  <c r="CK8"/>
  <c r="CA38"/>
  <c r="CK18"/>
  <c r="CJ11"/>
  <c r="CK13"/>
  <c r="CK14"/>
  <c r="CJ16"/>
  <c r="CK6"/>
  <c r="CC27"/>
  <c r="CK19"/>
  <c r="CK9"/>
  <c r="CJ10"/>
  <c r="CK17"/>
  <c r="CJ4"/>
  <c r="CJ18"/>
  <c r="CJ13"/>
  <c r="CJ12"/>
  <c r="CJ15"/>
  <c r="CJ8"/>
  <c r="CA39"/>
  <c r="CK17" i="23"/>
  <c r="CJ17"/>
  <c r="BD34"/>
  <c r="CK19" i="22"/>
  <c r="CJ19"/>
  <c r="CJ21" i="21"/>
  <c r="BD37"/>
  <c r="BD38"/>
  <c r="BD36"/>
  <c r="CK21"/>
  <c r="BB38" i="20"/>
  <c r="CK31"/>
  <c r="CJ31"/>
  <c r="BD33" i="19"/>
  <c r="CJ18"/>
  <c r="CK18"/>
  <c r="BD34"/>
  <c r="BD43" i="24"/>
  <c r="BD44"/>
  <c r="BB37"/>
  <c r="BB35"/>
  <c r="BB38"/>
  <c r="BB36"/>
  <c r="BD33" i="23"/>
  <c r="BD32"/>
  <c r="BB26"/>
  <c r="BB27"/>
  <c r="BB24"/>
  <c r="BB25"/>
  <c r="BB28" i="22"/>
  <c r="BB27"/>
  <c r="BB26"/>
  <c r="BB29"/>
  <c r="BD34"/>
  <c r="BD36"/>
  <c r="BD35"/>
  <c r="BB30" i="21"/>
  <c r="BB28"/>
  <c r="BB29"/>
  <c r="BB31"/>
  <c r="BD47" i="20"/>
  <c r="BD48"/>
  <c r="BD46"/>
  <c r="BB27" i="19"/>
  <c r="BB25"/>
  <c r="BB28"/>
  <c r="BB26"/>
  <c r="BH45" i="24"/>
  <c r="T9" i="33"/>
  <c r="BH43" i="24"/>
  <c r="R9" i="33"/>
  <c r="BH44" i="24"/>
  <c r="S9" i="33"/>
  <c r="BH33" i="23"/>
  <c r="S8" i="33"/>
  <c r="BH32" i="23"/>
  <c r="R8" i="33"/>
  <c r="BH34" i="23"/>
  <c r="T8" i="33"/>
  <c r="BH35" i="22"/>
  <c r="S7" i="33"/>
  <c r="BH34" i="22"/>
  <c r="R7" i="33"/>
  <c r="BH36" i="22"/>
  <c r="T7" i="33"/>
  <c r="BH37" i="21"/>
  <c r="S6" i="33"/>
  <c r="BH38" i="21"/>
  <c r="T6" i="33"/>
  <c r="BH36" i="21"/>
  <c r="R6" i="33"/>
  <c r="BH47" i="20"/>
  <c r="S5" i="33"/>
  <c r="BH48" i="20"/>
  <c r="T5" i="33"/>
  <c r="BH46" i="20"/>
  <c r="R5" i="33"/>
  <c r="BH35" i="19"/>
  <c r="T4" i="33"/>
  <c r="BH34" i="19"/>
  <c r="S4" i="33"/>
  <c r="BH33" i="19"/>
  <c r="R4" i="33"/>
  <c r="CK28" i="24"/>
  <c r="CJ28"/>
</calcChain>
</file>

<file path=xl/comments1.xml><?xml version="1.0" encoding="utf-8"?>
<comments xmlns="http://schemas.openxmlformats.org/spreadsheetml/2006/main">
  <authors>
    <author>Andre</author>
    <author>AR</author>
    <author>denise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1" authorId="2">
      <text>
        <r>
          <rPr>
            <b/>
            <sz val="8"/>
            <color indexed="81"/>
            <rFont val="Tahoma"/>
            <family val="2"/>
          </rPr>
          <t>denise:</t>
        </r>
        <r>
          <rPr>
            <sz val="8"/>
            <color indexed="81"/>
            <rFont val="Tahoma"/>
            <family val="2"/>
          </rPr>
          <t xml:space="preserve">
Docente permanente do programa a partir de 2011.</t>
        </r>
      </text>
    </comment>
    <comment ref="C13" authorId="2">
      <text>
        <r>
          <rPr>
            <b/>
            <sz val="8"/>
            <color indexed="81"/>
            <rFont val="Tahoma"/>
            <family val="2"/>
          </rPr>
          <t>denise:</t>
        </r>
        <r>
          <rPr>
            <sz val="8"/>
            <color indexed="81"/>
            <rFont val="Tahoma"/>
            <family val="2"/>
          </rPr>
          <t xml:space="preserve">
Docente permanete do programa até 2010.</t>
        </r>
      </text>
    </comment>
    <comment ref="C17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3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7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10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1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5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11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24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30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34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12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6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6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13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5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1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5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14.xml><?xml version="1.0" encoding="utf-8"?>
<comments xmlns="http://schemas.openxmlformats.org/spreadsheetml/2006/main">
  <authors>
    <author>Andre</author>
    <author>AR</author>
    <author>denise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1" authorId="2">
      <text>
        <r>
          <rPr>
            <b/>
            <sz val="8"/>
            <color indexed="81"/>
            <rFont val="Tahoma"/>
            <family val="2"/>
          </rPr>
          <t>denise:</t>
        </r>
        <r>
          <rPr>
            <sz val="8"/>
            <color indexed="81"/>
            <rFont val="Tahoma"/>
            <family val="2"/>
          </rPr>
          <t xml:space="preserve">
Docente permanente do programa a partir de 2011.</t>
        </r>
      </text>
    </comment>
    <comment ref="C13" authorId="2">
      <text>
        <r>
          <rPr>
            <b/>
            <sz val="8"/>
            <color indexed="81"/>
            <rFont val="Tahoma"/>
            <family val="2"/>
          </rPr>
          <t>denise:</t>
        </r>
        <r>
          <rPr>
            <sz val="8"/>
            <color indexed="81"/>
            <rFont val="Tahoma"/>
            <family val="2"/>
          </rPr>
          <t xml:space="preserve">
Docente permanete do programa até 2010.</t>
        </r>
      </text>
    </comment>
    <comment ref="C190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195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196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196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00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2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30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36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40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3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6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30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4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8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4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8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5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6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6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6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27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33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37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7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8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4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8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8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0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4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comments9.xml><?xml version="1.0" encoding="utf-8"?>
<comments xmlns="http://schemas.openxmlformats.org/spreadsheetml/2006/main">
  <authors>
    <author>Andre</author>
    <author>AR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tipo de vinculação do docente; P para permanente; C para colaborador e V para visitante</t>
        </r>
      </text>
    </comment>
    <comment ref="CE2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a meta de pontos por docente no programa</t>
        </r>
      </text>
    </comment>
    <comment ref="C19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Inserir o número de publicações em parceria de cada categoria; ex: docente 1, 3 e 6 publicaram um artigo em co-autoria; logo existe 1 artigo com 3 co-autores. Nesse caso, inserir o número 2 (número de co-autores adicionados)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o número de permannetes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Inserir Número de docentes colaboradores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Andre:</t>
        </r>
        <r>
          <rPr>
            <sz val="9"/>
            <color indexed="81"/>
            <rFont val="Tahoma"/>
            <family val="2"/>
          </rPr>
          <t xml:space="preserve">
Produção deduzida dos artigos em co-autoria</t>
        </r>
      </text>
    </comment>
    <comment ref="AY29" authorId="1">
      <text>
        <r>
          <rPr>
            <b/>
            <sz val="9"/>
            <color indexed="81"/>
            <rFont val="Tahoma"/>
            <family val="2"/>
          </rPr>
          <t>AR:</t>
        </r>
        <r>
          <rPr>
            <sz val="9"/>
            <color indexed="81"/>
            <rFont val="Tahoma"/>
            <family val="2"/>
          </rPr>
          <t xml:space="preserve">
Pontos totais que deveriam ser obtidos pelo programa para o triênio (numero de docentes permanentes * 1/3 da meta)</t>
        </r>
      </text>
    </comment>
  </commentList>
</comments>
</file>

<file path=xl/sharedStrings.xml><?xml version="1.0" encoding="utf-8"?>
<sst xmlns="http://schemas.openxmlformats.org/spreadsheetml/2006/main" count="3444" uniqueCount="296">
  <si>
    <t>TOTAL TRIENAL</t>
  </si>
  <si>
    <t>CONCEITO 3 = 180 pts</t>
  </si>
  <si>
    <t>CONCEITO 4 = 210 pts</t>
  </si>
  <si>
    <t>CONCEITO 5 = 240 pts</t>
  </si>
  <si>
    <t>CONTRIB</t>
  </si>
  <si>
    <t>QUALITATIVO PRODUÇÃO</t>
  </si>
  <si>
    <t>DOCENTE</t>
  </si>
  <si>
    <t>TIPO</t>
  </si>
  <si>
    <t>A1</t>
  </si>
  <si>
    <t>A2</t>
  </si>
  <si>
    <t>B1</t>
  </si>
  <si>
    <t>B2</t>
  </si>
  <si>
    <t>B3</t>
  </si>
  <si>
    <t>B4</t>
  </si>
  <si>
    <t>B5</t>
  </si>
  <si>
    <t>L4</t>
  </si>
  <si>
    <t>L3</t>
  </si>
  <si>
    <t>L2</t>
  </si>
  <si>
    <t>L1</t>
  </si>
  <si>
    <t>C4</t>
  </si>
  <si>
    <t>C3</t>
  </si>
  <si>
    <t>C2</t>
  </si>
  <si>
    <t>C1</t>
  </si>
  <si>
    <t>A1+A2</t>
  </si>
  <si>
    <t>A1+A2+B1</t>
  </si>
  <si>
    <t>A1 a B2</t>
  </si>
  <si>
    <t>L4+L3</t>
  </si>
  <si>
    <t>LI</t>
  </si>
  <si>
    <t>C4+C3</t>
  </si>
  <si>
    <t>ARTIGOS</t>
  </si>
  <si>
    <t>Trava B4 (3)</t>
  </si>
  <si>
    <t>Trava B5 (3)</t>
  </si>
  <si>
    <t>LI VROS</t>
  </si>
  <si>
    <t>CAPS</t>
  </si>
  <si>
    <t>Total</t>
  </si>
  <si>
    <t>PROD</t>
  </si>
  <si>
    <t>P</t>
  </si>
  <si>
    <t>DEDUÇÕES</t>
  </si>
  <si>
    <t>D</t>
  </si>
  <si>
    <t>T</t>
  </si>
  <si>
    <t>AJ</t>
  </si>
  <si>
    <t>RESUMO</t>
  </si>
  <si>
    <t>MED</t>
  </si>
  <si>
    <t>PRODUÇÃO DO PROGRAMA</t>
  </si>
  <si>
    <t>QUANTIDADE</t>
  </si>
  <si>
    <t>Permanentes</t>
  </si>
  <si>
    <t>TOTAL</t>
  </si>
  <si>
    <t>Colaboradores</t>
  </si>
  <si>
    <t>REAL</t>
  </si>
  <si>
    <t>LIVROS</t>
  </si>
  <si>
    <t>Visitantes</t>
  </si>
  <si>
    <t>PONTOS</t>
  </si>
  <si>
    <t>CAPITULOS</t>
  </si>
  <si>
    <t>SOMA</t>
  </si>
  <si>
    <t>MEDIA</t>
  </si>
  <si>
    <t>1 QUARTIL</t>
  </si>
  <si>
    <t>PROGRAMA</t>
  </si>
  <si>
    <t>MEDIANA</t>
  </si>
  <si>
    <t>3 QUARTIL</t>
  </si>
  <si>
    <t>MAX</t>
  </si>
  <si>
    <t>PRODUÇÃO DOS DOCENTES</t>
  </si>
  <si>
    <t>ATINGEM</t>
  </si>
  <si>
    <t>% ATINGEM</t>
  </si>
  <si>
    <t>CONCEITO 3</t>
  </si>
  <si>
    <t>CONCEITO 4</t>
  </si>
  <si>
    <t>CONCEITO 5</t>
  </si>
  <si>
    <t>QUALITATIVO POR ESTRATOS</t>
  </si>
  <si>
    <t>QUANT</t>
  </si>
  <si>
    <t>PERCENT</t>
  </si>
  <si>
    <t>A1+A2+B1+B2</t>
  </si>
  <si>
    <t>C</t>
  </si>
  <si>
    <t>c</t>
  </si>
  <si>
    <t>p</t>
  </si>
  <si>
    <t>Maria do Socorro Brasileiro Santos</t>
  </si>
  <si>
    <t>UNIMEP</t>
  </si>
  <si>
    <t>Adriana Pertille</t>
  </si>
  <si>
    <t>Carlos Alberto da Silva</t>
  </si>
  <si>
    <t>Delaine Rodrigues Bigaton</t>
  </si>
  <si>
    <t>Denise Castilho Cabrera</t>
  </si>
  <si>
    <t>Eli Maria Pazzianotto Forti</t>
  </si>
  <si>
    <t>Ester da Silva</t>
  </si>
  <si>
    <t>Maria Luiza Ozores Polacow</t>
  </si>
  <si>
    <t>Marlene Aparecida Moreno</t>
  </si>
  <si>
    <r>
      <t xml:space="preserve">Paula Rezende Camargo </t>
    </r>
    <r>
      <rPr>
        <sz val="11"/>
        <color indexed="10"/>
        <rFont val="Calibri"/>
        <family val="2"/>
      </rPr>
      <t>(a partir de 2011)</t>
    </r>
  </si>
  <si>
    <t>Rosana Marcher Teodori</t>
  </si>
  <si>
    <r>
      <t xml:space="preserve">Elaine Caldeira de Oliveira Guirro </t>
    </r>
    <r>
      <rPr>
        <sz val="11"/>
        <color indexed="10"/>
        <rFont val="Calibri"/>
        <family val="2"/>
      </rPr>
      <t>(até 2010)</t>
    </r>
  </si>
  <si>
    <t>Maria Inaculada de Lima Montebelo</t>
  </si>
  <si>
    <t>Renata Cristina Oliveira Barrichelo Cunha</t>
  </si>
  <si>
    <t>UFSCar</t>
  </si>
  <si>
    <t>Aparecida Maria Catai</t>
  </si>
  <si>
    <t>Valéria Amorim Pires Di Lorenzo</t>
  </si>
  <si>
    <t>Rosana Mattiolli</t>
  </si>
  <si>
    <t>Mauricio Jamammi</t>
  </si>
  <si>
    <t>Giovani Aciole Gurgel da Silva</t>
  </si>
  <si>
    <t>Angela Mereci de Oliveira Leal</t>
  </si>
  <si>
    <t>Nivaldo Antonio Parizotto</t>
  </si>
  <si>
    <t>Ana Beatriz de Oliveira</t>
  </si>
  <si>
    <t>Fábio Viadanna Serrão</t>
  </si>
  <si>
    <t>Nelci Adriana Cicuto Ferreira da Rocha</t>
  </si>
  <si>
    <t>Patricia Driusso</t>
  </si>
  <si>
    <t>Stela Márcia Mattiello</t>
  </si>
  <si>
    <t>Helenice Jane Cote Gil Coury</t>
  </si>
  <si>
    <t>Audrey Borghi e Silva</t>
  </si>
  <si>
    <t>José Rubens Rebelatto</t>
  </si>
  <si>
    <t>Tatiana de Oliveira Sato</t>
  </si>
  <si>
    <t>Tania de Fátima Salvini</t>
  </si>
  <si>
    <t>Thiago Luiz de Russo</t>
  </si>
  <si>
    <t>Anielle Christine M Takahashi</t>
  </si>
  <si>
    <t>Paula Henteschel Lobo da Costa</t>
  </si>
  <si>
    <t>Eloisa Tudella</t>
  </si>
  <si>
    <t>Jorge Oishi</t>
  </si>
  <si>
    <t>Luiz Augusto Teixeira</t>
  </si>
  <si>
    <t>Dirceu Costa</t>
  </si>
  <si>
    <t>Ester Silva</t>
  </si>
  <si>
    <t>Paula Rezende Camargo</t>
  </si>
  <si>
    <t>CARLOS MARCELO PASTRE</t>
  </si>
  <si>
    <t>CRISTINA ELENA P. T. FREGONESI</t>
  </si>
  <si>
    <t>DIONEI RAMOS</t>
  </si>
  <si>
    <t>ERCY MARA CIPULO RAMOS</t>
  </si>
  <si>
    <t>FÁBIO MÍCOLIS DE AZEVEDO</t>
  </si>
  <si>
    <t>FÁBIO PITA</t>
  </si>
  <si>
    <t>HENRIQUE LUIZ MONTEIRO</t>
  </si>
  <si>
    <t>ISMAEL FORTE FREITAS JÚNIOR</t>
  </si>
  <si>
    <t>JOSE C. S. CAMARGO FILHO</t>
  </si>
  <si>
    <t>LUIZ CARLOS M. VANDERLEI</t>
  </si>
  <si>
    <t>MARCELO PAPOTI</t>
  </si>
  <si>
    <t>MAURO GONÇALVES</t>
  </si>
  <si>
    <t>NERI ALVES</t>
  </si>
  <si>
    <t>PATRÍCIA M. SERAPHIM</t>
  </si>
  <si>
    <t>PEDRO BALIKIAN JR</t>
  </si>
  <si>
    <t>RUBEN DE FARIA NEGRAO FILHO</t>
  </si>
  <si>
    <t>UFPE</t>
  </si>
  <si>
    <t>Andrea Lemos Bezerra de Oliveira</t>
  </si>
  <si>
    <t>Armèle de Fátima Dornelas de Andrade</t>
  </si>
  <si>
    <t>Caroline Wanderley Souto Ferreira Anselmo</t>
  </si>
  <si>
    <t>Daniella Araújo de Oliveira</t>
  </si>
  <si>
    <t>Glória Elizabeth Carneiro Laurentino</t>
  </si>
  <si>
    <t>Karla Mônica Ferraz Teixeira Lambertz</t>
  </si>
  <si>
    <t>Kátia Karina do Monte Silva</t>
  </si>
  <si>
    <t>Luciane Soares de Lima</t>
  </si>
  <si>
    <t>Marco Aurélio Benedetti Rodrigues</t>
  </si>
  <si>
    <t>Maria Cristina Falcão Raposo</t>
  </si>
  <si>
    <t>Maria do Amparo Andrade</t>
  </si>
  <si>
    <t>Murilo Carlos Amorim de Britto</t>
  </si>
  <si>
    <t>Silvia Regina Arruda de Moraes</t>
  </si>
  <si>
    <t>UNICID</t>
  </si>
  <si>
    <t>Alexandre Dias Lopes</t>
  </si>
  <si>
    <t>César F. Amorim</t>
  </si>
  <si>
    <t>Cristina Maria Nunes Cabral</t>
  </si>
  <si>
    <t>Leonardo Costa</t>
  </si>
  <si>
    <t>Luciana Chiavegato</t>
  </si>
  <si>
    <t>Monica Rodrigues Perracini</t>
  </si>
  <si>
    <t>Raquel Simoni Pires</t>
  </si>
  <si>
    <t>Richard Eloin Liebano</t>
  </si>
  <si>
    <t>Rosimeire Simprini Padula</t>
  </si>
  <si>
    <t>Sandra Maria Sbeghen Ferreira de Freitas</t>
  </si>
  <si>
    <t>Sandra Regina Alouche</t>
  </si>
  <si>
    <t>Luciola da Cunha Menezes Costa</t>
  </si>
  <si>
    <t>UNINOVE</t>
  </si>
  <si>
    <t>Claudia Santos Oliveira</t>
  </si>
  <si>
    <t>Daniela Aparecida Biasotto-Gonzalez</t>
  </si>
  <si>
    <t xml:space="preserve">Dirceu Costa </t>
  </si>
  <si>
    <t xml:space="preserve">Ernesto Cesar Pinto Leal Junior </t>
  </si>
  <si>
    <t>João Carlos Ferrari Corrêa</t>
  </si>
  <si>
    <t xml:space="preserve">José Antônio Silva Júnior </t>
  </si>
  <si>
    <t>Kátia de Angelis</t>
  </si>
  <si>
    <t xml:space="preserve">Kristianne Porta Santos Fernandes </t>
  </si>
  <si>
    <t xml:space="preserve">Luciana Maria Malosá Sampaio </t>
  </si>
  <si>
    <t xml:space="preserve">Luis Vicente Franco de Oliveira </t>
  </si>
  <si>
    <t>Paulo de Tarso Camillo de Carvalho</t>
  </si>
  <si>
    <t xml:space="preserve">Raquel Agnelli Mesquita-Ferrari </t>
  </si>
  <si>
    <t>Regiane Albertini de Carvalho</t>
  </si>
  <si>
    <t>Rodrigo Álvaro Brandão Lopes Martins</t>
  </si>
  <si>
    <t xml:space="preserve">Sandra Kalil Bussadori </t>
  </si>
  <si>
    <t xml:space="preserve">Simone Dal Corso </t>
  </si>
  <si>
    <t>Stella Regina Zamuner</t>
  </si>
  <si>
    <t>Carla Malaguti</t>
  </si>
  <si>
    <t>Gil Lúcio Almeida</t>
  </si>
  <si>
    <t>Jorge Willian Leandro Nascimento</t>
  </si>
  <si>
    <t>Manoela Domingues Martins</t>
  </si>
  <si>
    <t>Nádia Fernanda Marconi</t>
  </si>
  <si>
    <t>UNISUAM</t>
  </si>
  <si>
    <t>Anke Bergmann</t>
  </si>
  <si>
    <t>Agnaldo Jose Lopes</t>
  </si>
  <si>
    <t>Arthur de Sá Ferreira</t>
  </si>
  <si>
    <t>André Luis dos Santos Silva</t>
  </si>
  <si>
    <t>Cristina Marcia Dias</t>
  </si>
  <si>
    <t>Erika Rodrigues</t>
  </si>
  <si>
    <t>Fernando Silva Guimaraes</t>
  </si>
  <si>
    <t>Juliana Flavia de Oliveira</t>
  </si>
  <si>
    <t>Julio Guilherme Silva</t>
  </si>
  <si>
    <t>Miriam Mainenti</t>
  </si>
  <si>
    <t>Sara Lucia Silveira de Menezes</t>
  </si>
  <si>
    <t>Antonio Guilherme Pacheco</t>
  </si>
  <si>
    <t>Suzana Ortiz</t>
  </si>
  <si>
    <t>Marco Antonio Orsini Neves</t>
  </si>
  <si>
    <t>UEL UNOPAR</t>
  </si>
  <si>
    <t>Rubens Alexandre da Silva Jr</t>
  </si>
  <si>
    <t>Luciana Lozza de Moraes Marchiori</t>
  </si>
  <si>
    <t>Vanessa Suziane Probst</t>
  </si>
  <si>
    <t>Celita Salmaso Trelha</t>
  </si>
  <si>
    <t>Dirce Shizuko Fujisawa</t>
  </si>
  <si>
    <t>Fabio de Oliveira Pitta</t>
  </si>
  <si>
    <t>Jefferson Rosa Cardoso</t>
  </si>
  <si>
    <t>Karen Barros Parron Fernandes</t>
  </si>
  <si>
    <t>Regina Céla Poli Frederico</t>
  </si>
  <si>
    <t>Edson Lopes Lavado</t>
  </si>
  <si>
    <t>UFCSPA</t>
  </si>
  <si>
    <t>ALBERTO ANTÔNIO RASIA FILHO</t>
  </si>
  <si>
    <t>ALCYR ALVES DE OLIVEIRA JÚNIOR</t>
  </si>
  <si>
    <t>ALINE DE SOUZA PAGNUSSAT</t>
  </si>
  <si>
    <t>CAROLINE TOZZI REPPOLD</t>
  </si>
  <si>
    <t>CASSIANO TEIXEIRA</t>
  </si>
  <si>
    <t>JANICE LUISA LUKRAFKA TARTARI</t>
  </si>
  <si>
    <t>JENIFER SAFFI</t>
  </si>
  <si>
    <t>LÚCIA CAMPOS PELLANDA</t>
  </si>
  <si>
    <t>LUIS HENRIQUE TELLES DA ROSA</t>
  </si>
  <si>
    <t>MARCELO FARIA SILVA</t>
  </si>
  <si>
    <t>MARIA CRISTINA DE ALMEIDA FREITAS CARDOSO</t>
  </si>
  <si>
    <t>MAURICEIA CASSOL</t>
  </si>
  <si>
    <t>PEDRO DAL LAGO</t>
  </si>
  <si>
    <t>RODRIGO DELLA MEA PLENTZ</t>
  </si>
  <si>
    <t>YGOR FERRÃO</t>
  </si>
  <si>
    <t>UNESP</t>
  </si>
  <si>
    <t>UDESC</t>
  </si>
  <si>
    <t>ALESSANDRA SWAROWSKI</t>
  </si>
  <si>
    <t>ANAMARIA FLEIG MAYER</t>
  </si>
  <si>
    <t>CAMILA SANTOS SHIWINSKI</t>
  </si>
  <si>
    <t>ELAINE PAULIN</t>
  </si>
  <si>
    <t>FABIANA FLORES SPERANDIO</t>
  </si>
  <si>
    <t>GILMAR MORAES SANTOS</t>
  </si>
  <si>
    <t>LILIAN GERDI KITTEL RIES</t>
  </si>
  <si>
    <t>MARCIO JOSÉ DOS SANTOS</t>
  </si>
  <si>
    <t>MARCOS AMARAL DE NORONHA</t>
  </si>
  <si>
    <t>STELLA MARIS MICHAELSEN</t>
  </si>
  <si>
    <t>TATIANA GODOY BOBBIO</t>
  </si>
  <si>
    <t>UFMG</t>
  </si>
  <si>
    <t>USP</t>
  </si>
  <si>
    <t>UFRN</t>
  </si>
  <si>
    <t>Christina Danielli Coelho Morais Faria</t>
  </si>
  <si>
    <t>Danielle Aparecida Gomes Pereira</t>
  </si>
  <si>
    <t>Elyonara Mello de Figueiredo</t>
  </si>
  <si>
    <t>Fátima Rodrigues-de-Paula</t>
  </si>
  <si>
    <t>João Marcos Domingues Dias</t>
  </si>
  <si>
    <t>Juliana de Melo Ocarino</t>
  </si>
  <si>
    <t>Leani souza Máximo Pereira</t>
  </si>
  <si>
    <t>Lívia de Castro Magalhães</t>
  </si>
  <si>
    <t>Luci Fuscaldi Teixeira-Salmela</t>
  </si>
  <si>
    <t>Marcella Guimarães Assis Tirado</t>
  </si>
  <si>
    <t>Marcelo Velloso</t>
  </si>
  <si>
    <t>Marcos Antônio de Resende</t>
  </si>
  <si>
    <t>Marisa Cotta Mancini</t>
  </si>
  <si>
    <t>Paula Lanna Pereira da Silva</t>
  </si>
  <si>
    <t>Raquel Rodrigues Britto</t>
  </si>
  <si>
    <t>Rosana Ferreira Sampaio</t>
  </si>
  <si>
    <t>Rosângela Corrêa Dias</t>
  </si>
  <si>
    <t>Sérgio Teixeira da Fonseca</t>
  </si>
  <si>
    <t>Verônica Franco Parreira</t>
  </si>
  <si>
    <t>Renata Noce Kirkwood</t>
  </si>
  <si>
    <t>Álvaro Campos Cavalcanti Maciel</t>
  </si>
  <si>
    <t>Ana Raquel Rodrigues Lindquist</t>
  </si>
  <si>
    <t>Armele de Fátima Dornelas de Andrade</t>
  </si>
  <si>
    <t>Fernando Augusto Lavezzo Dias</t>
  </si>
  <si>
    <t>Gardenia Maria Holanda Ferreira</t>
  </si>
  <si>
    <t>Guilherme Augusto de Freitas Fregonezi</t>
  </si>
  <si>
    <t>Jamilson Simões Brasileiro</t>
  </si>
  <si>
    <t>John Fontenele Araujo</t>
  </si>
  <si>
    <t>Karla Morganna Pereira Pinto de Mendonça</t>
  </si>
  <si>
    <t>Ricardo Oliveira Guerra</t>
  </si>
  <si>
    <t>Selma Sousa Bruno</t>
  </si>
  <si>
    <t>Tania Fernandes Campos</t>
  </si>
  <si>
    <t xml:space="preserve">PRODUÇÃO </t>
  </si>
  <si>
    <t>INTERVALO</t>
  </si>
  <si>
    <t>DOCENTES</t>
  </si>
  <si>
    <t>PT NORM</t>
  </si>
  <si>
    <t>ÁREA</t>
  </si>
  <si>
    <t>3 A 15</t>
  </si>
  <si>
    <t>16 A 41</t>
  </si>
  <si>
    <t>42 A 57</t>
  </si>
  <si>
    <t>58 A 71</t>
  </si>
  <si>
    <t>72 A 83</t>
  </si>
  <si>
    <t>84 A 106</t>
  </si>
  <si>
    <t>107 A 120</t>
  </si>
  <si>
    <t>121 A 130</t>
  </si>
  <si>
    <t>131 A 145</t>
  </si>
  <si>
    <t>146 A 156</t>
  </si>
  <si>
    <t>157 A 176</t>
  </si>
  <si>
    <t>177 A 188</t>
  </si>
  <si>
    <t>PERCENTIS</t>
  </si>
  <si>
    <t>189 A</t>
  </si>
  <si>
    <t>% DE DOCENTES</t>
  </si>
  <si>
    <t>% A1</t>
  </si>
  <si>
    <t>%A1+A2</t>
  </si>
  <si>
    <t>2007-2009</t>
  </si>
  <si>
    <t>2010-2011</t>
  </si>
  <si>
    <t>&gt;2 A1+A2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</si>
</sst>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4"/>
      <color indexed="23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15" borderId="0" applyNumberFormat="0" applyBorder="0" applyAlignment="0" applyProtection="0"/>
  </cellStyleXfs>
  <cellXfs count="217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4" xfId="0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6" xfId="0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6" borderId="0" xfId="0" applyFill="1"/>
    <xf numFmtId="0" fontId="0" fillId="6" borderId="8" xfId="0" applyFill="1" applyBorder="1"/>
    <xf numFmtId="0" fontId="0" fillId="6" borderId="12" xfId="0" applyFill="1" applyBorder="1"/>
    <xf numFmtId="0" fontId="0" fillId="6" borderId="14" xfId="0" applyFill="1" applyBorder="1"/>
    <xf numFmtId="0" fontId="0" fillId="6" borderId="16" xfId="0" applyFill="1" applyBorder="1"/>
    <xf numFmtId="0" fontId="0" fillId="6" borderId="17" xfId="0" applyFill="1" applyBorder="1" applyAlignment="1">
      <alignment horizontal="center"/>
    </xf>
    <xf numFmtId="0" fontId="0" fillId="6" borderId="18" xfId="0" applyFill="1" applyBorder="1"/>
    <xf numFmtId="0" fontId="0" fillId="6" borderId="0" xfId="0" applyFill="1" applyBorder="1"/>
    <xf numFmtId="0" fontId="0" fillId="6" borderId="17" xfId="0" applyFill="1" applyBorder="1"/>
    <xf numFmtId="0" fontId="0" fillId="0" borderId="12" xfId="0" applyFill="1" applyBorder="1"/>
    <xf numFmtId="0" fontId="0" fillId="0" borderId="0" xfId="0" applyFill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16" xfId="0" applyFill="1" applyBorder="1"/>
    <xf numFmtId="0" fontId="0" fillId="7" borderId="17" xfId="0" applyFill="1" applyBorder="1" applyAlignment="1">
      <alignment horizontal="center"/>
    </xf>
    <xf numFmtId="0" fontId="0" fillId="7" borderId="18" xfId="0" applyFill="1" applyBorder="1"/>
    <xf numFmtId="0" fontId="0" fillId="7" borderId="0" xfId="0" applyFill="1" applyBorder="1"/>
    <xf numFmtId="0" fontId="0" fillId="7" borderId="17" xfId="0" applyFill="1" applyBorder="1"/>
    <xf numFmtId="0" fontId="0" fillId="7" borderId="0" xfId="0" applyFill="1"/>
    <xf numFmtId="0" fontId="2" fillId="0" borderId="12" xfId="0" applyFont="1" applyFill="1" applyBorder="1"/>
    <xf numFmtId="0" fontId="0" fillId="2" borderId="0" xfId="0" applyFill="1"/>
    <xf numFmtId="0" fontId="0" fillId="2" borderId="0" xfId="0" applyFill="1" applyBorder="1"/>
    <xf numFmtId="0" fontId="3" fillId="2" borderId="6" xfId="0" applyFont="1" applyFill="1" applyBorder="1"/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20" xfId="0" applyFill="1" applyBorder="1"/>
    <xf numFmtId="0" fontId="0" fillId="2" borderId="0" xfId="0" applyFill="1" applyBorder="1" applyAlignment="1">
      <alignment horizontal="center"/>
    </xf>
    <xf numFmtId="0" fontId="0" fillId="2" borderId="18" xfId="0" applyFill="1" applyBorder="1"/>
    <xf numFmtId="0" fontId="0" fillId="2" borderId="17" xfId="0" applyFill="1" applyBorder="1"/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Border="1"/>
    <xf numFmtId="0" fontId="0" fillId="0" borderId="14" xfId="0" applyBorder="1"/>
    <xf numFmtId="0" fontId="0" fillId="0" borderId="23" xfId="0" applyFill="1" applyBorder="1"/>
    <xf numFmtId="0" fontId="0" fillId="0" borderId="3" xfId="0" applyBorder="1"/>
    <xf numFmtId="0" fontId="0" fillId="0" borderId="24" xfId="0" applyFill="1" applyBorder="1"/>
    <xf numFmtId="0" fontId="0" fillId="0" borderId="12" xfId="0" applyBorder="1"/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7" xfId="0" applyFill="1" applyBorder="1" applyAlignment="1">
      <alignment horizontal="center"/>
    </xf>
    <xf numFmtId="0" fontId="0" fillId="0" borderId="13" xfId="0" applyBorder="1"/>
    <xf numFmtId="1" fontId="0" fillId="8" borderId="23" xfId="0" applyNumberFormat="1" applyFill="1" applyBorder="1"/>
    <xf numFmtId="0" fontId="0" fillId="0" borderId="11" xfId="0" applyBorder="1"/>
    <xf numFmtId="0" fontId="0" fillId="0" borderId="18" xfId="0" applyBorder="1"/>
    <xf numFmtId="0" fontId="0" fillId="0" borderId="17" xfId="0" applyBorder="1"/>
    <xf numFmtId="0" fontId="0" fillId="9" borderId="15" xfId="0" applyFill="1" applyBorder="1"/>
    <xf numFmtId="0" fontId="0" fillId="0" borderId="32" xfId="0" applyBorder="1"/>
    <xf numFmtId="0" fontId="0" fillId="0" borderId="15" xfId="0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34" xfId="0" applyFill="1" applyBorder="1"/>
    <xf numFmtId="0" fontId="1" fillId="0" borderId="12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ill="1" applyBorder="1"/>
    <xf numFmtId="0" fontId="3" fillId="0" borderId="0" xfId="0" applyFont="1"/>
    <xf numFmtId="0" fontId="1" fillId="0" borderId="11" xfId="0" applyFont="1" applyFill="1" applyBorder="1"/>
    <xf numFmtId="0" fontId="3" fillId="0" borderId="12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11" borderId="9" xfId="0" applyFill="1" applyBorder="1"/>
    <xf numFmtId="0" fontId="0" fillId="11" borderId="8" xfId="0" applyFill="1" applyBorder="1"/>
    <xf numFmtId="0" fontId="0" fillId="10" borderId="0" xfId="0" applyFill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6" fillId="0" borderId="11" xfId="0" applyFont="1" applyFill="1" applyBorder="1"/>
    <xf numFmtId="0" fontId="0" fillId="11" borderId="0" xfId="0" applyFill="1"/>
    <xf numFmtId="0" fontId="0" fillId="0" borderId="36" xfId="0" applyFill="1" applyBorder="1"/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6" fillId="0" borderId="12" xfId="0" applyFont="1" applyFill="1" applyBorder="1"/>
    <xf numFmtId="0" fontId="0" fillId="11" borderId="19" xfId="0" applyFill="1" applyBorder="1"/>
    <xf numFmtId="0" fontId="0" fillId="0" borderId="20" xfId="0" applyBorder="1"/>
    <xf numFmtId="0" fontId="0" fillId="0" borderId="15" xfId="0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11" fillId="0" borderId="0" xfId="0" applyFont="1"/>
    <xf numFmtId="0" fontId="0" fillId="12" borderId="9" xfId="0" applyFill="1" applyBorder="1"/>
    <xf numFmtId="0" fontId="0" fillId="12" borderId="8" xfId="0" applyFill="1" applyBorder="1"/>
    <xf numFmtId="0" fontId="8" fillId="12" borderId="35" xfId="0" applyFont="1" applyFill="1" applyBorder="1"/>
    <xf numFmtId="0" fontId="0" fillId="12" borderId="18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7" xfId="0" applyFill="1" applyBorder="1"/>
    <xf numFmtId="0" fontId="0" fillId="0" borderId="38" xfId="0" applyFill="1" applyBorder="1"/>
    <xf numFmtId="0" fontId="0" fillId="0" borderId="32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/>
    <xf numFmtId="0" fontId="0" fillId="0" borderId="29" xfId="0" applyFill="1" applyBorder="1"/>
    <xf numFmtId="0" fontId="0" fillId="0" borderId="32" xfId="0" applyFill="1" applyBorder="1"/>
    <xf numFmtId="0" fontId="6" fillId="12" borderId="8" xfId="0" applyFont="1" applyFill="1" applyBorder="1"/>
    <xf numFmtId="0" fontId="6" fillId="12" borderId="19" xfId="0" applyFont="1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6" xfId="0" applyBorder="1"/>
    <xf numFmtId="0" fontId="0" fillId="0" borderId="42" xfId="0" applyBorder="1"/>
    <xf numFmtId="0" fontId="6" fillId="11" borderId="9" xfId="0" applyFont="1" applyFill="1" applyBorder="1"/>
    <xf numFmtId="0" fontId="6" fillId="11" borderId="8" xfId="0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43" xfId="0" applyFill="1" applyBorder="1"/>
    <xf numFmtId="0" fontId="0" fillId="10" borderId="34" xfId="0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13" borderId="0" xfId="0" applyFill="1"/>
    <xf numFmtId="0" fontId="0" fillId="13" borderId="10" xfId="0" applyFill="1" applyBorder="1"/>
    <xf numFmtId="0" fontId="0" fillId="13" borderId="20" xfId="0" applyFill="1" applyBorder="1"/>
    <xf numFmtId="0" fontId="12" fillId="0" borderId="0" xfId="0" applyFont="1"/>
    <xf numFmtId="0" fontId="12" fillId="0" borderId="0" xfId="0" applyFont="1" applyAlignment="1">
      <alignment horizontal="left" vertical="top"/>
    </xf>
    <xf numFmtId="1" fontId="0" fillId="0" borderId="0" xfId="0" applyNumberFormat="1"/>
    <xf numFmtId="1" fontId="0" fillId="6" borderId="0" xfId="0" applyNumberFormat="1" applyFill="1"/>
    <xf numFmtId="9" fontId="0" fillId="0" borderId="12" xfId="0" applyNumberFormat="1" applyBorder="1"/>
    <xf numFmtId="0" fontId="13" fillId="15" borderId="12" xfId="1" applyBorder="1"/>
    <xf numFmtId="0" fontId="0" fillId="0" borderId="0" xfId="0" applyAlignment="1">
      <alignment horizontal="center"/>
    </xf>
    <xf numFmtId="0" fontId="0" fillId="16" borderId="0" xfId="0" applyFill="1" applyAlignment="1">
      <alignment horizontal="center"/>
    </xf>
    <xf numFmtId="2" fontId="0" fillId="0" borderId="0" xfId="0" applyNumberFormat="1"/>
    <xf numFmtId="9" fontId="0" fillId="10" borderId="30" xfId="0" applyNumberFormat="1" applyFill="1" applyBorder="1"/>
    <xf numFmtId="9" fontId="0" fillId="10" borderId="24" xfId="0" applyNumberFormat="1" applyFill="1" applyBorder="1"/>
    <xf numFmtId="9" fontId="0" fillId="10" borderId="31" xfId="0" applyNumberFormat="1" applyFill="1" applyBorder="1"/>
    <xf numFmtId="0" fontId="0" fillId="16" borderId="0" xfId="0" applyFill="1"/>
    <xf numFmtId="1" fontId="0" fillId="16" borderId="0" xfId="0" applyNumberFormat="1" applyFill="1"/>
    <xf numFmtId="9" fontId="0" fillId="0" borderId="0" xfId="0" applyNumberFormat="1"/>
    <xf numFmtId="9" fontId="0" fillId="0" borderId="11" xfId="0" applyNumberFormat="1" applyBorder="1"/>
    <xf numFmtId="9" fontId="0" fillId="0" borderId="18" xfId="0" applyNumberFormat="1" applyBorder="1"/>
    <xf numFmtId="9" fontId="0" fillId="0" borderId="32" xfId="0" applyNumberFormat="1" applyBorder="1"/>
    <xf numFmtId="0" fontId="0" fillId="17" borderId="12" xfId="0" applyFill="1" applyBorder="1"/>
    <xf numFmtId="0" fontId="14" fillId="0" borderId="0" xfId="0" applyFont="1"/>
    <xf numFmtId="0" fontId="0" fillId="10" borderId="0" xfId="0" applyFill="1"/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</cellXfs>
  <cellStyles count="2">
    <cellStyle name="Bom" xfId="1" builtinId="26"/>
    <cellStyle name="Normal" xfId="0" builtinId="0"/>
  </cellStyles>
  <dxfs count="1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.xml"/><Relationship Id="rId20" Type="http://schemas.openxmlformats.org/officeDocument/2006/relationships/chartsheet" Target="chartsheets/sheet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5"/>
  <c:chart>
    <c:title>
      <c:tx>
        <c:rich>
          <a:bodyPr/>
          <a:lstStyle/>
          <a:p>
            <a:pPr>
              <a:defRPr/>
            </a:pPr>
            <a:r>
              <a:rPr lang="en-US"/>
              <a:t>COMPARATIVO TRIÊNIOS 2007-2009 vs 2010-2011 (FT)</a:t>
            </a:r>
          </a:p>
        </c:rich>
      </c:tx>
      <c:layout>
        <c:manualLayout>
          <c:xMode val="edge"/>
          <c:yMode val="edge"/>
          <c:x val="0.29181488243430309"/>
          <c:y val="2.032813125250100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RESUMO!$D$19</c:f>
              <c:strCache>
                <c:ptCount val="1"/>
                <c:pt idx="0">
                  <c:v>2007-2009</c:v>
                </c:pt>
              </c:strCache>
            </c:strRef>
          </c:tx>
          <c:trendline>
            <c:spPr>
              <a:ln w="19050">
                <a:solidFill>
                  <a:schemeClr val="tx1"/>
                </a:solidFill>
              </a:ln>
            </c:spPr>
            <c:trendlineType val="poly"/>
            <c:order val="3"/>
          </c:trendline>
          <c:cat>
            <c:strRef>
              <c:f>RESUMO!$E$18:$K$18</c:f>
              <c:strCache>
                <c:ptCount val="7"/>
                <c:pt idx="0">
                  <c:v>A1</c:v>
                </c:pt>
                <c:pt idx="1">
                  <c:v>A2</c:v>
                </c:pt>
                <c:pt idx="2">
                  <c:v>B1</c:v>
                </c:pt>
                <c:pt idx="3">
                  <c:v>B2</c:v>
                </c:pt>
                <c:pt idx="4">
                  <c:v>B3</c:v>
                </c:pt>
                <c:pt idx="5">
                  <c:v>B4</c:v>
                </c:pt>
                <c:pt idx="6">
                  <c:v>B5</c:v>
                </c:pt>
              </c:strCache>
            </c:strRef>
          </c:cat>
          <c:val>
            <c:numRef>
              <c:f>RESUMO!$E$19:$K$19</c:f>
              <c:numCache>
                <c:formatCode>General</c:formatCode>
                <c:ptCount val="7"/>
                <c:pt idx="0">
                  <c:v>94</c:v>
                </c:pt>
                <c:pt idx="1">
                  <c:v>105</c:v>
                </c:pt>
                <c:pt idx="2">
                  <c:v>261</c:v>
                </c:pt>
                <c:pt idx="3">
                  <c:v>190</c:v>
                </c:pt>
                <c:pt idx="4">
                  <c:v>86</c:v>
                </c:pt>
                <c:pt idx="5">
                  <c:v>25</c:v>
                </c:pt>
                <c:pt idx="6">
                  <c:v>39</c:v>
                </c:pt>
              </c:numCache>
            </c:numRef>
          </c:val>
        </c:ser>
        <c:ser>
          <c:idx val="1"/>
          <c:order val="1"/>
          <c:tx>
            <c:strRef>
              <c:f>RESUMO!$D$20</c:f>
              <c:strCache>
                <c:ptCount val="1"/>
                <c:pt idx="0">
                  <c:v>2010-2011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trendline>
            <c:spPr>
              <a:ln w="317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trendlineType val="poly"/>
            <c:order val="3"/>
          </c:trendline>
          <c:cat>
            <c:strRef>
              <c:f>RESUMO!$E$18:$K$18</c:f>
              <c:strCache>
                <c:ptCount val="7"/>
                <c:pt idx="0">
                  <c:v>A1</c:v>
                </c:pt>
                <c:pt idx="1">
                  <c:v>A2</c:v>
                </c:pt>
                <c:pt idx="2">
                  <c:v>B1</c:v>
                </c:pt>
                <c:pt idx="3">
                  <c:v>B2</c:v>
                </c:pt>
                <c:pt idx="4">
                  <c:v>B3</c:v>
                </c:pt>
                <c:pt idx="5">
                  <c:v>B4</c:v>
                </c:pt>
                <c:pt idx="6">
                  <c:v>B5</c:v>
                </c:pt>
              </c:strCache>
            </c:strRef>
          </c:cat>
          <c:val>
            <c:numRef>
              <c:f>RESUMO!$E$20:$K$20</c:f>
              <c:numCache>
                <c:formatCode>General</c:formatCode>
                <c:ptCount val="7"/>
                <c:pt idx="0">
                  <c:v>93</c:v>
                </c:pt>
                <c:pt idx="1">
                  <c:v>220</c:v>
                </c:pt>
                <c:pt idx="2">
                  <c:v>344</c:v>
                </c:pt>
                <c:pt idx="3">
                  <c:v>161</c:v>
                </c:pt>
                <c:pt idx="4">
                  <c:v>67</c:v>
                </c:pt>
                <c:pt idx="5">
                  <c:v>22</c:v>
                </c:pt>
                <c:pt idx="6">
                  <c:v>32</c:v>
                </c:pt>
              </c:numCache>
            </c:numRef>
          </c:val>
        </c:ser>
        <c:dLbls/>
        <c:axId val="111598976"/>
        <c:axId val="129254528"/>
      </c:barChart>
      <c:catAx>
        <c:axId val="111598976"/>
        <c:scaling>
          <c:orientation val="minMax"/>
        </c:scaling>
        <c:axPos val="b"/>
        <c:majorTickMark val="none"/>
        <c:tickLblPos val="nextTo"/>
        <c:crossAx val="129254528"/>
        <c:crosses val="autoZero"/>
        <c:auto val="1"/>
        <c:lblAlgn val="ctr"/>
        <c:lblOffset val="100"/>
      </c:catAx>
      <c:valAx>
        <c:axId val="1292545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ITENS PRODUZIDOS (UN)</a:t>
                </a:r>
              </a:p>
            </c:rich>
          </c:tx>
        </c:title>
        <c:numFmt formatCode="General" sourceLinked="1"/>
        <c:majorTickMark val="none"/>
        <c:tickLblPos val="nextTo"/>
        <c:crossAx val="1115989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</c:chart>
  <c:txPr>
    <a:bodyPr/>
    <a:lstStyle/>
    <a:p>
      <a:pPr>
        <a:defRPr sz="1600" b="1"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5"/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PONTOS / DOCENTE (FT)</a:t>
            </a:r>
            <a:endParaRPr lang="en-US"/>
          </a:p>
        </c:rich>
      </c:tx>
      <c:layout>
        <c:manualLayout>
          <c:xMode val="edge"/>
          <c:yMode val="edge"/>
          <c:x val="0.40985637621023607"/>
          <c:y val="1.2196878751500603E-2"/>
        </c:manualLayout>
      </c:layout>
    </c:title>
    <c:plotArea>
      <c:layout>
        <c:manualLayout>
          <c:layoutTarget val="inner"/>
          <c:xMode val="edge"/>
          <c:yMode val="edge"/>
          <c:x val="0.12655585120825397"/>
          <c:y val="9.9547333167064489E-2"/>
          <c:w val="0.8527544936193322"/>
          <c:h val="0.78580735383190192"/>
        </c:manualLayout>
      </c:layout>
      <c:barChart>
        <c:barDir val="col"/>
        <c:grouping val="clustered"/>
        <c:ser>
          <c:idx val="0"/>
          <c:order val="0"/>
          <c:tx>
            <c:v>PONTOS/DOC</c:v>
          </c:tx>
          <c:dPt>
            <c:idx val="0"/>
            <c:spPr>
              <a:solidFill>
                <a:srgbClr val="FF0000"/>
              </a:solidFill>
            </c:spPr>
          </c:dPt>
          <c:cat>
            <c:strRef>
              <c:f>RESUMO!$B$3:$B$15</c:f>
              <c:strCache>
                <c:ptCount val="13"/>
                <c:pt idx="0">
                  <c:v>ÁREA</c:v>
                </c:pt>
                <c:pt idx="1">
                  <c:v>UNIMEP</c:v>
                </c:pt>
                <c:pt idx="2">
                  <c:v>UFSCar</c:v>
                </c:pt>
                <c:pt idx="3">
                  <c:v>UNESP</c:v>
                </c:pt>
                <c:pt idx="4">
                  <c:v>UFPE</c:v>
                </c:pt>
                <c:pt idx="5">
                  <c:v>UNICID</c:v>
                </c:pt>
                <c:pt idx="6">
                  <c:v>UNINOVE</c:v>
                </c:pt>
                <c:pt idx="7">
                  <c:v>UNISUAM</c:v>
                </c:pt>
                <c:pt idx="8">
                  <c:v>UEL UNOPAR</c:v>
                </c:pt>
                <c:pt idx="9">
                  <c:v>UFCSPA</c:v>
                </c:pt>
                <c:pt idx="10">
                  <c:v>UDESC</c:v>
                </c:pt>
                <c:pt idx="11">
                  <c:v>UFMG</c:v>
                </c:pt>
                <c:pt idx="12">
                  <c:v>UFRN</c:v>
                </c:pt>
              </c:strCache>
            </c:strRef>
          </c:cat>
          <c:val>
            <c:numRef>
              <c:f>RESUMO!$M$3:$M$15</c:f>
              <c:numCache>
                <c:formatCode>0</c:formatCode>
                <c:ptCount val="13"/>
                <c:pt idx="0">
                  <c:v>503.55345911949684</c:v>
                </c:pt>
                <c:pt idx="1">
                  <c:v>292.5</c:v>
                </c:pt>
                <c:pt idx="2">
                  <c:v>590.78947368421052</c:v>
                </c:pt>
                <c:pt idx="3">
                  <c:v>623.75</c:v>
                </c:pt>
                <c:pt idx="4">
                  <c:v>363.33333333333331</c:v>
                </c:pt>
                <c:pt idx="5">
                  <c:v>660.90909090909088</c:v>
                </c:pt>
                <c:pt idx="6">
                  <c:v>978.38709677419354</c:v>
                </c:pt>
                <c:pt idx="7">
                  <c:v>480</c:v>
                </c:pt>
                <c:pt idx="8">
                  <c:v>503.68421052631578</c:v>
                </c:pt>
                <c:pt idx="9">
                  <c:v>298.84615384615387</c:v>
                </c:pt>
                <c:pt idx="10">
                  <c:v>266.36363636363637</c:v>
                </c:pt>
                <c:pt idx="11">
                  <c:v>706.47058823529414</c:v>
                </c:pt>
                <c:pt idx="12">
                  <c:v>274.5</c:v>
                </c:pt>
              </c:numCache>
            </c:numRef>
          </c:val>
        </c:ser>
        <c:dLbls/>
        <c:axId val="129289600"/>
        <c:axId val="109249664"/>
      </c:barChart>
      <c:catAx>
        <c:axId val="129289600"/>
        <c:scaling>
          <c:orientation val="minMax"/>
        </c:scaling>
        <c:axPos val="b"/>
        <c:majorTickMark val="none"/>
        <c:tickLblPos val="nextTo"/>
        <c:crossAx val="109249664"/>
        <c:crosses val="autoZero"/>
        <c:auto val="1"/>
        <c:lblAlgn val="ctr"/>
        <c:lblOffset val="100"/>
      </c:catAx>
      <c:valAx>
        <c:axId val="1092496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PONTOS/ DOCENTE</a:t>
                </a:r>
              </a:p>
            </c:rich>
          </c:tx>
        </c:title>
        <c:numFmt formatCode="0" sourceLinked="1"/>
        <c:majorTickMark val="none"/>
        <c:tickLblPos val="nextTo"/>
        <c:txPr>
          <a:bodyPr/>
          <a:lstStyle/>
          <a:p>
            <a:pPr>
              <a:defRPr sz="1400" b="1"/>
            </a:pPr>
            <a:endParaRPr lang="pt-BR"/>
          </a:p>
        </c:txPr>
        <c:crossAx val="1292896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pt-BR"/>
          </a:p>
        </c:txPr>
      </c:dTable>
    </c:plotArea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5"/>
  <c:chart>
    <c:title>
      <c:tx>
        <c:rich>
          <a:bodyPr/>
          <a:lstStyle/>
          <a:p>
            <a:pPr>
              <a:defRPr/>
            </a:pPr>
            <a:r>
              <a:rPr lang="en-US"/>
              <a:t>PRODUÇÃO</a:t>
            </a:r>
            <a:r>
              <a:rPr lang="en-US" baseline="0"/>
              <a:t> MEDIANA (FT)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MEDIANA</c:v>
          </c:tx>
          <c:dPt>
            <c:idx val="0"/>
            <c:spPr>
              <a:solidFill>
                <a:srgbClr val="FF0000"/>
              </a:solidFill>
            </c:spPr>
          </c:dPt>
          <c:cat>
            <c:strRef>
              <c:f>RESUMO!$B$3:$B$15</c:f>
              <c:strCache>
                <c:ptCount val="13"/>
                <c:pt idx="0">
                  <c:v>ÁREA</c:v>
                </c:pt>
                <c:pt idx="1">
                  <c:v>UNIMEP</c:v>
                </c:pt>
                <c:pt idx="2">
                  <c:v>UFSCar</c:v>
                </c:pt>
                <c:pt idx="3">
                  <c:v>UNESP</c:v>
                </c:pt>
                <c:pt idx="4">
                  <c:v>UFPE</c:v>
                </c:pt>
                <c:pt idx="5">
                  <c:v>UNICID</c:v>
                </c:pt>
                <c:pt idx="6">
                  <c:v>UNINOVE</c:v>
                </c:pt>
                <c:pt idx="7">
                  <c:v>UNISUAM</c:v>
                </c:pt>
                <c:pt idx="8">
                  <c:v>UEL UNOPAR</c:v>
                </c:pt>
                <c:pt idx="9">
                  <c:v>UFCSPA</c:v>
                </c:pt>
                <c:pt idx="10">
                  <c:v>UDESC</c:v>
                </c:pt>
                <c:pt idx="11">
                  <c:v>UFMG</c:v>
                </c:pt>
                <c:pt idx="12">
                  <c:v>UFRN</c:v>
                </c:pt>
              </c:strCache>
            </c:strRef>
          </c:cat>
          <c:val>
            <c:numRef>
              <c:f>RESUMO!$N$3:$N$15</c:f>
              <c:numCache>
                <c:formatCode>General</c:formatCode>
                <c:ptCount val="13"/>
                <c:pt idx="0" formatCode="0">
                  <c:v>400</c:v>
                </c:pt>
                <c:pt idx="1">
                  <c:v>240</c:v>
                </c:pt>
                <c:pt idx="2">
                  <c:v>500</c:v>
                </c:pt>
                <c:pt idx="3">
                  <c:v>480</c:v>
                </c:pt>
                <c:pt idx="4">
                  <c:v>340</c:v>
                </c:pt>
                <c:pt idx="5">
                  <c:v>600</c:v>
                </c:pt>
                <c:pt idx="6">
                  <c:v>920</c:v>
                </c:pt>
                <c:pt idx="7">
                  <c:v>330</c:v>
                </c:pt>
                <c:pt idx="8">
                  <c:v>330</c:v>
                </c:pt>
                <c:pt idx="9">
                  <c:v>235</c:v>
                </c:pt>
                <c:pt idx="10">
                  <c:v>220</c:v>
                </c:pt>
                <c:pt idx="11">
                  <c:v>600</c:v>
                </c:pt>
                <c:pt idx="12">
                  <c:v>240</c:v>
                </c:pt>
              </c:numCache>
            </c:numRef>
          </c:val>
        </c:ser>
        <c:dLbls/>
        <c:axId val="129802240"/>
        <c:axId val="129803776"/>
      </c:barChart>
      <c:catAx>
        <c:axId val="129802240"/>
        <c:scaling>
          <c:orientation val="minMax"/>
        </c:scaling>
        <c:axPos val="b"/>
        <c:majorTickMark val="none"/>
        <c:tickLblPos val="nextTo"/>
        <c:crossAx val="129803776"/>
        <c:crosses val="autoZero"/>
        <c:auto val="1"/>
        <c:lblAlgn val="ctr"/>
        <c:lblOffset val="100"/>
      </c:catAx>
      <c:valAx>
        <c:axId val="1298037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="1"/>
                  <a:t>MEDIANA</a:t>
                </a:r>
              </a:p>
            </c:rich>
          </c:tx>
          <c:layout/>
        </c:title>
        <c:numFmt formatCode="0" sourceLinked="1"/>
        <c:majorTickMark val="none"/>
        <c:tickLblPos val="nextTo"/>
        <c:txPr>
          <a:bodyPr/>
          <a:lstStyle/>
          <a:p>
            <a:pPr>
              <a:defRPr sz="1600" b="1"/>
            </a:pPr>
            <a:endParaRPr lang="pt-BR"/>
          </a:p>
        </c:txPr>
        <c:crossAx val="1298022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pt-BR"/>
          </a:p>
        </c:txPr>
      </c:dTable>
    </c:plotArea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5"/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% PRODUÇÃO A1 (FT)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% DOC A1</c:v>
          </c:tx>
          <c:cat>
            <c:strRef>
              <c:f>RESUMO!$B$4:$B$15</c:f>
              <c:strCache>
                <c:ptCount val="12"/>
                <c:pt idx="0">
                  <c:v>UNIMEP</c:v>
                </c:pt>
                <c:pt idx="1">
                  <c:v>UFSCar</c:v>
                </c:pt>
                <c:pt idx="2">
                  <c:v>UNESP</c:v>
                </c:pt>
                <c:pt idx="3">
                  <c:v>UFPE</c:v>
                </c:pt>
                <c:pt idx="4">
                  <c:v>UNICID</c:v>
                </c:pt>
                <c:pt idx="5">
                  <c:v>UNINOVE</c:v>
                </c:pt>
                <c:pt idx="6">
                  <c:v>UNISUAM</c:v>
                </c:pt>
                <c:pt idx="7">
                  <c:v>UEL UNOPAR</c:v>
                </c:pt>
                <c:pt idx="8">
                  <c:v>UFCSPA</c:v>
                </c:pt>
                <c:pt idx="9">
                  <c:v>UDESC</c:v>
                </c:pt>
                <c:pt idx="10">
                  <c:v>UFMG</c:v>
                </c:pt>
                <c:pt idx="11">
                  <c:v>UFRN</c:v>
                </c:pt>
              </c:strCache>
            </c:strRef>
          </c:cat>
          <c:val>
            <c:numRef>
              <c:f>RESUMO!$O$4:$O$15</c:f>
              <c:numCache>
                <c:formatCode>0.0</c:formatCode>
                <c:ptCount val="12"/>
                <c:pt idx="0">
                  <c:v>20</c:v>
                </c:pt>
                <c:pt idx="1">
                  <c:v>63.157894736842103</c:v>
                </c:pt>
                <c:pt idx="2">
                  <c:v>83.333333333333343</c:v>
                </c:pt>
                <c:pt idx="3">
                  <c:v>41.666666666666671</c:v>
                </c:pt>
                <c:pt idx="4">
                  <c:v>45.454545454545453</c:v>
                </c:pt>
                <c:pt idx="5">
                  <c:v>32.258064516129032</c:v>
                </c:pt>
                <c:pt idx="6">
                  <c:v>27.27272727272727</c:v>
                </c:pt>
                <c:pt idx="7">
                  <c:v>52.631578947368418</c:v>
                </c:pt>
                <c:pt idx="8">
                  <c:v>38.461538461538467</c:v>
                </c:pt>
                <c:pt idx="9">
                  <c:v>27.27272727272727</c:v>
                </c:pt>
                <c:pt idx="10">
                  <c:v>58.82352941176471</c:v>
                </c:pt>
                <c:pt idx="11">
                  <c:v>40</c:v>
                </c:pt>
              </c:numCache>
            </c:numRef>
          </c:val>
        </c:ser>
        <c:dLbls/>
        <c:axId val="129838464"/>
        <c:axId val="129737856"/>
      </c:barChart>
      <c:catAx>
        <c:axId val="129838464"/>
        <c:scaling>
          <c:orientation val="minMax"/>
        </c:scaling>
        <c:axPos val="b"/>
        <c:majorTickMark val="none"/>
        <c:tickLblPos val="nextTo"/>
        <c:crossAx val="129737856"/>
        <c:crosses val="autoZero"/>
        <c:auto val="1"/>
        <c:lblAlgn val="ctr"/>
        <c:lblOffset val="100"/>
      </c:catAx>
      <c:valAx>
        <c:axId val="1297378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PERCENTUAL DE DOCENTES</a:t>
                </a:r>
              </a:p>
            </c:rich>
          </c:tx>
        </c:title>
        <c:numFmt formatCode="0.0" sourceLinked="1"/>
        <c:majorTickMark val="none"/>
        <c:tickLblPos val="nextTo"/>
        <c:crossAx val="1298384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</c:chart>
  <c:txPr>
    <a:bodyPr/>
    <a:lstStyle/>
    <a:p>
      <a:pPr>
        <a:defRPr sz="1600" b="1"/>
      </a:pPr>
      <a:endParaRPr lang="pt-BR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5"/>
  <c:chart>
    <c:title>
      <c:tx>
        <c:rich>
          <a:bodyPr/>
          <a:lstStyle/>
          <a:p>
            <a:pPr>
              <a:defRPr/>
            </a:pPr>
            <a:r>
              <a:rPr lang="en-US"/>
              <a:t>PRODUÇÃO A1 + A2 (FT)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v>% DOC A1+A2</c:v>
          </c:tx>
          <c:cat>
            <c:strRef>
              <c:f>RESUMO!$B$4:$B$15</c:f>
              <c:strCache>
                <c:ptCount val="12"/>
                <c:pt idx="0">
                  <c:v>UNIMEP</c:v>
                </c:pt>
                <c:pt idx="1">
                  <c:v>UFSCar</c:v>
                </c:pt>
                <c:pt idx="2">
                  <c:v>UNESP</c:v>
                </c:pt>
                <c:pt idx="3">
                  <c:v>UFPE</c:v>
                </c:pt>
                <c:pt idx="4">
                  <c:v>UNICID</c:v>
                </c:pt>
                <c:pt idx="5">
                  <c:v>UNINOVE</c:v>
                </c:pt>
                <c:pt idx="6">
                  <c:v>UNISUAM</c:v>
                </c:pt>
                <c:pt idx="7">
                  <c:v>UEL UNOPAR</c:v>
                </c:pt>
                <c:pt idx="8">
                  <c:v>UFCSPA</c:v>
                </c:pt>
                <c:pt idx="9">
                  <c:v>UDESC</c:v>
                </c:pt>
                <c:pt idx="10">
                  <c:v>UFMG</c:v>
                </c:pt>
                <c:pt idx="11">
                  <c:v>UFRN</c:v>
                </c:pt>
              </c:strCache>
            </c:strRef>
          </c:cat>
          <c:val>
            <c:numRef>
              <c:f>RESUMO!$P$4:$P$15</c:f>
              <c:numCache>
                <c:formatCode>0.0</c:formatCode>
                <c:ptCount val="12"/>
                <c:pt idx="0">
                  <c:v>80</c:v>
                </c:pt>
                <c:pt idx="1">
                  <c:v>94.73684210526315</c:v>
                </c:pt>
                <c:pt idx="2">
                  <c:v>100</c:v>
                </c:pt>
                <c:pt idx="3">
                  <c:v>75</c:v>
                </c:pt>
                <c:pt idx="4">
                  <c:v>72.727272727272734</c:v>
                </c:pt>
                <c:pt idx="5">
                  <c:v>90.322580645161281</c:v>
                </c:pt>
                <c:pt idx="6">
                  <c:v>45.454545454545453</c:v>
                </c:pt>
                <c:pt idx="7">
                  <c:v>52.631578947368418</c:v>
                </c:pt>
                <c:pt idx="8">
                  <c:v>61.53846153846154</c:v>
                </c:pt>
                <c:pt idx="9">
                  <c:v>63.636363636363633</c:v>
                </c:pt>
                <c:pt idx="10">
                  <c:v>94.117647058823522</c:v>
                </c:pt>
                <c:pt idx="11">
                  <c:v>90</c:v>
                </c:pt>
              </c:numCache>
            </c:numRef>
          </c:val>
        </c:ser>
        <c:dLbls/>
        <c:axId val="129760640"/>
        <c:axId val="129872256"/>
      </c:barChart>
      <c:catAx>
        <c:axId val="129760640"/>
        <c:scaling>
          <c:orientation val="minMax"/>
        </c:scaling>
        <c:axPos val="b"/>
        <c:majorTickMark val="none"/>
        <c:tickLblPos val="nextTo"/>
        <c:crossAx val="129872256"/>
        <c:crosses val="autoZero"/>
        <c:auto val="1"/>
        <c:lblAlgn val="ctr"/>
        <c:lblOffset val="100"/>
      </c:catAx>
      <c:valAx>
        <c:axId val="129872256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% DOCENTES</a:t>
                </a:r>
              </a:p>
            </c:rich>
          </c:tx>
        </c:title>
        <c:numFmt formatCode="0.0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297606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1"/>
            </a:pPr>
            <a:endParaRPr lang="pt-BR"/>
          </a:p>
        </c:txPr>
      </c:dTable>
    </c:plotArea>
    <c:plotVisOnly val="1"/>
    <c:dispBlanksAs val="gap"/>
  </c:chart>
  <c:txPr>
    <a:bodyPr/>
    <a:lstStyle/>
    <a:p>
      <a:pPr>
        <a:defRPr sz="1600"/>
      </a:pPr>
      <a:endParaRPr lang="pt-BR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5"/>
  <c:chart>
    <c:title>
      <c:tx>
        <c:rich>
          <a:bodyPr/>
          <a:lstStyle/>
          <a:p>
            <a:pPr>
              <a:defRPr/>
            </a:pPr>
            <a:r>
              <a:rPr lang="en-US"/>
              <a:t>PERCENTUAL DE PPGS COM + DE 2 PRODUTOS A1 OU A2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cat>
            <c:strRef>
              <c:f>RESUMO!$B$3:$B$15</c:f>
              <c:strCache>
                <c:ptCount val="13"/>
                <c:pt idx="0">
                  <c:v>ÁREA</c:v>
                </c:pt>
                <c:pt idx="1">
                  <c:v>UNIMEP</c:v>
                </c:pt>
                <c:pt idx="2">
                  <c:v>UFSCar</c:v>
                </c:pt>
                <c:pt idx="3">
                  <c:v>UNESP</c:v>
                </c:pt>
                <c:pt idx="4">
                  <c:v>UFPE</c:v>
                </c:pt>
                <c:pt idx="5">
                  <c:v>UNICID</c:v>
                </c:pt>
                <c:pt idx="6">
                  <c:v>UNINOVE</c:v>
                </c:pt>
                <c:pt idx="7">
                  <c:v>UNISUAM</c:v>
                </c:pt>
                <c:pt idx="8">
                  <c:v>UEL UNOPAR</c:v>
                </c:pt>
                <c:pt idx="9">
                  <c:v>UFCSPA</c:v>
                </c:pt>
                <c:pt idx="10">
                  <c:v>UDESC</c:v>
                </c:pt>
                <c:pt idx="11">
                  <c:v>UFMG</c:v>
                </c:pt>
                <c:pt idx="12">
                  <c:v>UFRN</c:v>
                </c:pt>
              </c:strCache>
            </c:strRef>
          </c:cat>
          <c:val>
            <c:numRef>
              <c:f>RESUMO!$Q$3:$Q$15</c:f>
              <c:numCache>
                <c:formatCode>0.0</c:formatCode>
                <c:ptCount val="13"/>
                <c:pt idx="0" formatCode="0.00">
                  <c:v>58.940397350993379</c:v>
                </c:pt>
                <c:pt idx="1">
                  <c:v>60</c:v>
                </c:pt>
                <c:pt idx="2">
                  <c:v>57.894736842105267</c:v>
                </c:pt>
                <c:pt idx="3">
                  <c:v>91.666666666666657</c:v>
                </c:pt>
                <c:pt idx="4">
                  <c:v>41.666666666666671</c:v>
                </c:pt>
                <c:pt idx="5">
                  <c:v>72.727272727272734</c:v>
                </c:pt>
                <c:pt idx="6">
                  <c:v>90.322580645161281</c:v>
                </c:pt>
                <c:pt idx="7">
                  <c:v>18.181818181818183</c:v>
                </c:pt>
                <c:pt idx="8">
                  <c:v>52.631578947368418</c:v>
                </c:pt>
                <c:pt idx="9">
                  <c:v>61.53846153846154</c:v>
                </c:pt>
                <c:pt idx="10">
                  <c:v>36.363636363636367</c:v>
                </c:pt>
                <c:pt idx="11">
                  <c:v>82.35294117647058</c:v>
                </c:pt>
                <c:pt idx="12">
                  <c:v>40</c:v>
                </c:pt>
              </c:numCache>
            </c:numRef>
          </c:val>
        </c:ser>
        <c:dLbls/>
        <c:axId val="130112128"/>
        <c:axId val="130146688"/>
      </c:barChart>
      <c:catAx>
        <c:axId val="130112128"/>
        <c:scaling>
          <c:orientation val="minMax"/>
        </c:scaling>
        <c:axPos val="b"/>
        <c:majorTickMark val="none"/>
        <c:tickLblPos val="nextTo"/>
        <c:crossAx val="130146688"/>
        <c:crosses val="autoZero"/>
        <c:auto val="1"/>
        <c:lblAlgn val="ctr"/>
        <c:lblOffset val="100"/>
      </c:catAx>
      <c:valAx>
        <c:axId val="130146688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txPr>
          <a:bodyPr/>
          <a:lstStyle/>
          <a:p>
            <a:pPr>
              <a:defRPr sz="1600" b="1"/>
            </a:pPr>
            <a:endParaRPr lang="pt-BR"/>
          </a:p>
        </c:txPr>
        <c:crossAx val="13011212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pt-BR"/>
          </a:p>
        </c:txPr>
      </c:dTable>
    </c:plotArea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20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20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20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20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200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0.0971</cdr:x>
      <cdr:y>0.41297</cdr:y>
    </cdr:from>
    <cdr:to>
      <cdr:x>0.99336</cdr:x>
      <cdr:y>0.41656</cdr:y>
    </cdr:to>
    <cdr:sp macro="" textlink="">
      <cdr:nvSpPr>
        <cdr:cNvPr id="2" name="Conector reto 1"/>
        <cdr:cNvSpPr/>
      </cdr:nvSpPr>
      <cdr:spPr>
        <a:xfrm xmlns:a="http://schemas.openxmlformats.org/drawingml/2006/main" flipV="1">
          <a:off x="894048" y="2318166"/>
          <a:ext cx="8252314" cy="201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>
            <a:ln>
              <a:solidFill>
                <a:srgbClr val="FF0000"/>
              </a:solidFill>
            </a:ln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0.1195</cdr:x>
      <cdr:y>0.55061</cdr:y>
    </cdr:from>
    <cdr:to>
      <cdr:x>0.99834</cdr:x>
      <cdr:y>0.55661</cdr:y>
    </cdr:to>
    <cdr:sp macro="" textlink="">
      <cdr:nvSpPr>
        <cdr:cNvPr id="2" name="Conector reto 1"/>
        <cdr:cNvSpPr/>
      </cdr:nvSpPr>
      <cdr:spPr>
        <a:xfrm xmlns:a="http://schemas.openxmlformats.org/drawingml/2006/main" flipV="1">
          <a:off x="1100296" y="3090779"/>
          <a:ext cx="8091920" cy="336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>
            <a:ln>
              <a:solidFill>
                <a:srgbClr val="FF0000"/>
              </a:solidFill>
            </a:ln>
          </a:endParaRPr>
        </a:p>
      </cdr:txBody>
    </cdr:sp>
  </cdr:relSizeAnchor>
  <cdr:relSizeAnchor xmlns:cdr="http://schemas.openxmlformats.org/drawingml/2006/chartDrawing">
    <cdr:from>
      <cdr:x>0.06141</cdr:x>
      <cdr:y>0.50181</cdr:y>
    </cdr:from>
    <cdr:to>
      <cdr:x>0.12116</cdr:x>
      <cdr:y>0.55703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54987" y="3135031"/>
          <a:ext cx="539991" cy="344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>
              <a:solidFill>
                <a:srgbClr val="FF0000"/>
              </a:solidFill>
            </a:rPr>
            <a:t>503</a:t>
          </a:r>
          <a:endParaRPr lang="en-US" sz="11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0.05009</cdr:x>
      <cdr:y>0.54797</cdr:y>
    </cdr:from>
    <cdr:to>
      <cdr:x>0.10984</cdr:x>
      <cdr:y>0.60319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61248" y="3075996"/>
          <a:ext cx="550148" cy="3099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>
              <a:solidFill>
                <a:srgbClr val="FF0000"/>
              </a:solidFill>
            </a:rPr>
            <a:t>400</a:t>
          </a:r>
          <a:endParaRPr lang="en-US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0.11438</cdr:x>
      <cdr:y>0.56792</cdr:y>
    </cdr:from>
    <cdr:to>
      <cdr:x>0.97994</cdr:x>
      <cdr:y>0.57632</cdr:y>
    </cdr:to>
    <cdr:sp macro="" textlink="">
      <cdr:nvSpPr>
        <cdr:cNvPr id="3" name="Conector reto 2"/>
        <cdr:cNvSpPr/>
      </cdr:nvSpPr>
      <cdr:spPr>
        <a:xfrm xmlns:a="http://schemas.openxmlformats.org/drawingml/2006/main" flipV="1">
          <a:off x="1053151" y="3187960"/>
          <a:ext cx="7969643" cy="471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>
            <a:ln>
              <a:solidFill>
                <a:srgbClr val="FF0000"/>
              </a:solidFill>
            </a:ln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0.04647</cdr:x>
      <cdr:y>0.46459</cdr:y>
    </cdr:from>
    <cdr:to>
      <cdr:x>0.10622</cdr:x>
      <cdr:y>0.51981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19969" y="2902527"/>
          <a:ext cx="539991" cy="344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>
              <a:solidFill>
                <a:srgbClr val="FF0000"/>
              </a:solidFill>
            </a:rPr>
            <a:t>47.0</a:t>
          </a:r>
          <a:endParaRPr lang="en-US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0.11369</cdr:x>
      <cdr:y>0.47659</cdr:y>
    </cdr:from>
    <cdr:to>
      <cdr:x>0.97925</cdr:x>
      <cdr:y>0.48499</cdr:y>
    </cdr:to>
    <cdr:sp macro="" textlink="">
      <cdr:nvSpPr>
        <cdr:cNvPr id="3" name="Conector reto 2"/>
        <cdr:cNvSpPr/>
      </cdr:nvSpPr>
      <cdr:spPr>
        <a:xfrm xmlns:a="http://schemas.openxmlformats.org/drawingml/2006/main" flipV="1">
          <a:off x="1027470" y="2977500"/>
          <a:ext cx="7822499" cy="52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>
            <a:ln>
              <a:solidFill>
                <a:srgbClr val="FF0000"/>
              </a:solidFill>
            </a:ln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0.06722</cdr:x>
      <cdr:y>0.18847</cdr:y>
    </cdr:from>
    <cdr:to>
      <cdr:x>0.12697</cdr:x>
      <cdr:y>0.24369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07505" y="1177490"/>
          <a:ext cx="539991" cy="344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>
              <a:solidFill>
                <a:srgbClr val="FF0000"/>
              </a:solidFill>
            </a:rPr>
            <a:t>82.1</a:t>
          </a:r>
          <a:endParaRPr lang="en-US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0.12199</cdr:x>
      <cdr:y>0.2329</cdr:y>
    </cdr:from>
    <cdr:to>
      <cdr:x>0.98091</cdr:x>
      <cdr:y>0.2401</cdr:y>
    </cdr:to>
    <cdr:sp macro="" textlink="">
      <cdr:nvSpPr>
        <cdr:cNvPr id="3" name="Conector reto 2"/>
        <cdr:cNvSpPr/>
      </cdr:nvSpPr>
      <cdr:spPr>
        <a:xfrm xmlns:a="http://schemas.openxmlformats.org/drawingml/2006/main" flipV="1">
          <a:off x="1102496" y="1455018"/>
          <a:ext cx="7762489" cy="449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>
            <a:ln>
              <a:solidFill>
                <a:srgbClr val="FF0000"/>
              </a:solidFill>
            </a:ln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47"/>
  <sheetViews>
    <sheetView workbookViewId="0"/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74</v>
      </c>
      <c r="B3" s="98">
        <v>1</v>
      </c>
      <c r="C3" s="97" t="s">
        <v>75</v>
      </c>
      <c r="D3" s="80" t="s">
        <v>36</v>
      </c>
      <c r="E3" s="106"/>
      <c r="F3" s="89"/>
      <c r="G3" s="31"/>
      <c r="H3" s="31">
        <v>1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106"/>
      <c r="T3" s="80" t="s">
        <v>36</v>
      </c>
      <c r="U3" s="33"/>
      <c r="V3" s="34">
        <v>2</v>
      </c>
      <c r="W3" s="34"/>
      <c r="X3" s="34"/>
      <c r="Y3" s="34"/>
      <c r="Z3" s="34"/>
      <c r="AA3" s="34"/>
      <c r="AB3" s="89"/>
      <c r="AC3" s="31"/>
      <c r="AD3" s="31"/>
      <c r="AE3" s="31"/>
      <c r="AF3" s="31"/>
      <c r="AG3" s="31"/>
      <c r="AH3" s="31"/>
      <c r="AI3" s="112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5" si="0">SUM(E3,U3,AK3)</f>
        <v>0</v>
      </c>
      <c r="BB3" s="29">
        <f t="shared" si="0"/>
        <v>2</v>
      </c>
      <c r="BC3" s="29">
        <f>SUM(BA3:BB3)</f>
        <v>2</v>
      </c>
      <c r="BD3" s="29">
        <f t="shared" ref="BD3:BD15" si="1">SUM(G3,W3,AM3)</f>
        <v>0</v>
      </c>
      <c r="BE3" s="29">
        <f>SUM(BC3:BD3)</f>
        <v>2</v>
      </c>
      <c r="BF3" s="29">
        <f t="shared" ref="BF3:BF15" si="2">SUM(H3,X3,AN3)</f>
        <v>1</v>
      </c>
      <c r="BG3" s="29">
        <f>BA3+BB3+BD3+BF3</f>
        <v>3</v>
      </c>
      <c r="BH3" s="29">
        <f t="shared" ref="BH3:BJ15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5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5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200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200</v>
      </c>
      <c r="CD3" s="156">
        <f t="shared" ref="CD3:CD15" si="6">$CC3-(($CE$2/3)*$AZ3)</f>
        <v>53.333333333333343</v>
      </c>
      <c r="CE3" s="22">
        <f>IF(AZ3=0," ",IF(CD3&gt;=0,3,"NAO"))</f>
        <v>3</v>
      </c>
      <c r="CF3" s="156">
        <f t="shared" ref="CF3:CF15" si="7">$CC3-(($CG$2/3)*$AZ3)</f>
        <v>13.333333333333343</v>
      </c>
      <c r="CG3" s="22">
        <f>IF(AZ3=0," ",IF(CF3&gt;=0,4,"NAO"))</f>
        <v>4</v>
      </c>
      <c r="CH3" s="156">
        <f t="shared" ref="CH3:CH15" si="8">$CC3-(($CI$2/3)*$AZ3)</f>
        <v>-26.666666666666657</v>
      </c>
      <c r="CI3" s="22" t="str">
        <f>IF(AZ3=0," ",IF(CH3&gt;=0,5,"NAO"))</f>
        <v>NAO</v>
      </c>
      <c r="CJ3" s="22">
        <f t="shared" ref="CJ3:CJ15" si="9">(CC3)/(SUM($CC$3:$CC$15))*100</f>
        <v>6.8376068376068382</v>
      </c>
      <c r="CK3" s="22">
        <f t="shared" ref="CK3:CK15" si="10">(CC3/(SUM($CC$3:$CC$15))*100)</f>
        <v>6.8376068376068382</v>
      </c>
      <c r="CM3" s="22">
        <f t="shared" ref="CM3:CM15" si="11">BA3/(SUM(BA$3:BA$15)/100)</f>
        <v>0</v>
      </c>
      <c r="CN3" s="22">
        <f t="shared" ref="CN3:CN15" si="12">BB3/(SUM(BB$3:BB$15)/100)</f>
        <v>12.5</v>
      </c>
      <c r="CO3" s="22">
        <f t="shared" ref="CO3:CO15" si="13">BD3/(SUM(BD$3:BD$15)/100)</f>
        <v>0</v>
      </c>
      <c r="CP3" s="22">
        <f t="shared" ref="CP3:CP15" si="14">BF3/(SUM(BF$3:BF$15)/100)</f>
        <v>33.333333333333336</v>
      </c>
      <c r="CQ3" s="22">
        <f t="shared" ref="CQ3:CQ15" si="15">BH3/(SUM(BH$3:BH$15)/100)</f>
        <v>0</v>
      </c>
      <c r="CR3" s="22">
        <f t="shared" ref="CR3:CR15" si="16">BI3/(SUM(BI$3:BI$15)/100)</f>
        <v>0</v>
      </c>
      <c r="CS3" s="22">
        <f t="shared" ref="CS3:CS15" si="17">BJ3/(SUM(BJ$3:BJ$15)/100)</f>
        <v>0</v>
      </c>
      <c r="CT3" s="22" t="e">
        <f t="shared" ref="CT3:CT15" si="18">BK3/(SUM(BK$3:BK$15)/100)</f>
        <v>#DIV/0!</v>
      </c>
      <c r="CU3" s="22" t="e">
        <f t="shared" ref="CU3:CU15" si="19">BL3/(SUM(BL$3:BL$15)/100)</f>
        <v>#DIV/0!</v>
      </c>
      <c r="CV3" s="22" t="e">
        <f t="shared" ref="CV3:CV15" si="20">BN3/(SUM(BN$3:BN$15)/100)</f>
        <v>#DIV/0!</v>
      </c>
      <c r="CW3" s="22" t="e">
        <f t="shared" ref="CW3:CW15" si="21">BO3/(SUM(BO$3:BO$15)/100)</f>
        <v>#DIV/0!</v>
      </c>
      <c r="CX3" s="22" t="e">
        <f t="shared" ref="CX3:CX15" si="22">BP3/(SUM(BP$3:BP$15)/100)</f>
        <v>#DIV/0!</v>
      </c>
      <c r="CY3" s="22" t="e">
        <f t="shared" ref="CY3:CY15" si="23">BQ3/(SUM(BQ$3:BQ$15)/100)</f>
        <v>#DIV/0!</v>
      </c>
      <c r="CZ3" s="22" t="e">
        <f t="shared" ref="CZ3:CZ15" si="24">BR3/(SUM(BR$3:BR$15)/100)</f>
        <v>#DIV/0!</v>
      </c>
      <c r="DA3" s="22">
        <f t="shared" ref="DA3:DA15" si="25">BT3/(SUM(BT$3:BT$15)/100)</f>
        <v>0</v>
      </c>
      <c r="DB3" s="22" t="e">
        <f t="shared" ref="DB3:DB15" si="26">BU3/(SUM(BU$3:BU$15)/100)</f>
        <v>#DIV/0!</v>
      </c>
      <c r="DC3" s="22" t="e">
        <f t="shared" ref="DC3:DC15" si="27">BV3/(SUM(BV$3:BV$15)/100)</f>
        <v>#DIV/0!</v>
      </c>
      <c r="DE3" s="22">
        <f>COUNTIF(BA3,"&lt;&gt;0")</f>
        <v>0</v>
      </c>
      <c r="DF3" s="22">
        <f>COUNTIF(BB3,"&lt;&gt;0")</f>
        <v>1</v>
      </c>
      <c r="DG3" s="22">
        <f>COUNTIF(BD3,"&lt;&gt;0")</f>
        <v>0</v>
      </c>
      <c r="DH3" s="22">
        <f>COUNTIF(BF3,"&lt;&gt;0")</f>
        <v>1</v>
      </c>
      <c r="DI3" s="22">
        <f t="shared" ref="DI3:DM15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5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74</v>
      </c>
      <c r="B4" s="98">
        <v>2</v>
      </c>
      <c r="C4" s="98" t="s">
        <v>76</v>
      </c>
      <c r="D4" s="80" t="s">
        <v>36</v>
      </c>
      <c r="E4" s="106"/>
      <c r="F4" s="89"/>
      <c r="G4" s="31">
        <v>2</v>
      </c>
      <c r="H4" s="31"/>
      <c r="I4" s="31">
        <v>2</v>
      </c>
      <c r="J4" s="31">
        <v>1</v>
      </c>
      <c r="K4" s="31">
        <v>1</v>
      </c>
      <c r="L4" s="31"/>
      <c r="M4" s="31"/>
      <c r="N4" s="31"/>
      <c r="O4" s="31"/>
      <c r="P4" s="31"/>
      <c r="Q4" s="31"/>
      <c r="R4" s="31"/>
      <c r="S4" s="106"/>
      <c r="T4" s="80" t="s">
        <v>36</v>
      </c>
      <c r="U4" s="89"/>
      <c r="V4" s="31"/>
      <c r="W4" s="31">
        <v>1</v>
      </c>
      <c r="X4" s="31"/>
      <c r="Y4" s="31"/>
      <c r="Z4" s="31"/>
      <c r="AA4" s="31"/>
      <c r="AB4" s="89"/>
      <c r="AC4" s="31"/>
      <c r="AD4" s="31"/>
      <c r="AE4" s="31"/>
      <c r="AF4" s="31"/>
      <c r="AG4" s="31"/>
      <c r="AH4" s="31"/>
      <c r="AI4" s="112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5" si="3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15" si="31">SUM(BA4:BB4)</f>
        <v>0</v>
      </c>
      <c r="BD4" s="29">
        <f t="shared" si="1"/>
        <v>3</v>
      </c>
      <c r="BE4" s="29">
        <f t="shared" ref="BE4:BE15" si="32">SUM(BC4:BD4)</f>
        <v>3</v>
      </c>
      <c r="BF4" s="29">
        <f t="shared" si="2"/>
        <v>0</v>
      </c>
      <c r="BG4" s="29">
        <f t="shared" ref="BG4:BG15" si="33">BA4+BB4+BD4+BF4</f>
        <v>3</v>
      </c>
      <c r="BH4" s="29">
        <f t="shared" si="3"/>
        <v>2</v>
      </c>
      <c r="BI4" s="29">
        <f t="shared" si="3"/>
        <v>1</v>
      </c>
      <c r="BJ4" s="29">
        <f t="shared" si="3"/>
        <v>1</v>
      </c>
      <c r="BK4" s="29">
        <f t="shared" ref="BK4:BL15" si="34">SUM(AR4,AB4,L4)</f>
        <v>0</v>
      </c>
      <c r="BL4" s="29">
        <f t="shared" si="34"/>
        <v>0</v>
      </c>
      <c r="BM4" s="29">
        <f t="shared" ref="BM4:BM15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5" si="36">IF(BO4&gt;=3,3,BO4)</f>
        <v>0</v>
      </c>
      <c r="BQ4" s="29">
        <f t="shared" ref="BQ4:BR15" si="37">SUM(AV4,AF4,P4)</f>
        <v>0</v>
      </c>
      <c r="BR4" s="29">
        <f t="shared" si="37"/>
        <v>0</v>
      </c>
      <c r="BS4" s="29">
        <f t="shared" ref="BS4:BS15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5" si="39">IF(BU4&gt;=3,3,BU4)</f>
        <v>0</v>
      </c>
      <c r="BX4" s="28">
        <f t="shared" ref="BX4:BX15" si="40">(BA4*100)+(BB4*80)+(BD4*60)+(BF4*40)+(BH4*20)</f>
        <v>220</v>
      </c>
      <c r="BY4" s="29">
        <f t="shared" ref="BY4:BY15" si="41">IF(BI4&gt;3,30,BI4*10)</f>
        <v>10</v>
      </c>
      <c r="BZ4" s="29">
        <f t="shared" ref="BZ4:BZ15" si="42">IF(BJ4&gt;3,15,BJ4*5)</f>
        <v>5</v>
      </c>
      <c r="CA4" s="29">
        <f t="shared" ref="CA4:CA15" si="43">(BK4*200)+(BL4*100)+(BN4*50)+(BP4*20)</f>
        <v>0</v>
      </c>
      <c r="CB4" s="29">
        <f t="shared" ref="CB4:CB15" si="44">(BQ4*100)+(BR4*50)+(BT4*25)+(BV4*10)</f>
        <v>0</v>
      </c>
      <c r="CC4" s="30">
        <f t="shared" ref="CC4:CC15" si="45">IF(AZ4&gt;0,SUM(BX4:CB4), "")</f>
        <v>235</v>
      </c>
      <c r="CD4" s="156">
        <f t="shared" si="6"/>
        <v>88.333333333333343</v>
      </c>
      <c r="CE4" s="22">
        <f t="shared" ref="CE4:CE15" si="46">IF(AZ4=0," ",IF(CD4&gt;=0,3,"NAO"))</f>
        <v>3</v>
      </c>
      <c r="CF4" s="156">
        <f t="shared" si="7"/>
        <v>48.333333333333343</v>
      </c>
      <c r="CG4" s="22">
        <f t="shared" ref="CG4:CG15" si="47">IF(AZ4=0," ",IF(CF4&gt;=0,4,"NAO"))</f>
        <v>4</v>
      </c>
      <c r="CH4" s="156">
        <f t="shared" si="8"/>
        <v>8.3333333333333428</v>
      </c>
      <c r="CI4" s="22">
        <f t="shared" ref="CI4:CI15" si="48">IF(AZ4=0," ",IF(CH4&gt;=0,5,"NAO"))</f>
        <v>5</v>
      </c>
      <c r="CJ4" s="22">
        <f t="shared" si="9"/>
        <v>8.0341880341880341</v>
      </c>
      <c r="CK4" s="22">
        <f t="shared" si="10"/>
        <v>8.0341880341880341</v>
      </c>
      <c r="CM4" s="22">
        <f t="shared" si="11"/>
        <v>0</v>
      </c>
      <c r="CN4" s="22">
        <f t="shared" si="12"/>
        <v>0</v>
      </c>
      <c r="CO4" s="22">
        <f t="shared" si="13"/>
        <v>15.789473684210526</v>
      </c>
      <c r="CP4" s="22">
        <f t="shared" si="14"/>
        <v>0</v>
      </c>
      <c r="CQ4" s="22">
        <f t="shared" si="15"/>
        <v>28.571428571428569</v>
      </c>
      <c r="CR4" s="22">
        <f t="shared" si="16"/>
        <v>100</v>
      </c>
      <c r="CS4" s="22">
        <f t="shared" si="17"/>
        <v>50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>
        <f t="shared" si="25"/>
        <v>0</v>
      </c>
      <c r="DB4" s="22" t="e">
        <f t="shared" si="26"/>
        <v>#DIV/0!</v>
      </c>
      <c r="DC4" s="22" t="e">
        <f t="shared" si="27"/>
        <v>#DIV/0!</v>
      </c>
      <c r="DE4" s="22">
        <f t="shared" ref="DE4:DF15" si="49">COUNTIF(BA4,"&lt;&gt;0")</f>
        <v>0</v>
      </c>
      <c r="DF4" s="22">
        <f t="shared" si="49"/>
        <v>0</v>
      </c>
      <c r="DG4" s="22">
        <f t="shared" ref="DG4:DG15" si="50">COUNTIF(BD4,"&lt;&gt;0")</f>
        <v>1</v>
      </c>
      <c r="DH4" s="22">
        <f t="shared" ref="DH4:DH15" si="51">COUNTIF(BF4,"&lt;&gt;0")</f>
        <v>0</v>
      </c>
      <c r="DI4" s="22">
        <f t="shared" si="28"/>
        <v>1</v>
      </c>
      <c r="DJ4" s="22">
        <f t="shared" si="28"/>
        <v>1</v>
      </c>
      <c r="DK4" s="22">
        <f t="shared" si="28"/>
        <v>1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5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5" si="53">COUNTIF(BT4,"&lt;&gt;0")</f>
        <v>0</v>
      </c>
      <c r="DS4" s="22">
        <f t="shared" ref="DS4:DS15" si="54">COUNTIF(BV4,"&lt;&gt;0")</f>
        <v>0</v>
      </c>
    </row>
    <row r="5" spans="1:123" s="22" customFormat="1" ht="15.75" thickBot="1">
      <c r="A5" s="104" t="s">
        <v>74</v>
      </c>
      <c r="B5" s="98">
        <v>3</v>
      </c>
      <c r="C5" s="98" t="s">
        <v>77</v>
      </c>
      <c r="D5" s="80" t="s">
        <v>36</v>
      </c>
      <c r="E5" s="106"/>
      <c r="F5" s="89"/>
      <c r="G5" s="31">
        <v>4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106"/>
      <c r="T5" s="80" t="s">
        <v>36</v>
      </c>
      <c r="U5" s="89"/>
      <c r="V5" s="31"/>
      <c r="W5" s="31"/>
      <c r="X5" s="31"/>
      <c r="Y5" s="31"/>
      <c r="Z5" s="31"/>
      <c r="AA5" s="31"/>
      <c r="AB5" s="89"/>
      <c r="AC5" s="31"/>
      <c r="AD5" s="31"/>
      <c r="AE5" s="31"/>
      <c r="AF5" s="31"/>
      <c r="AG5" s="31"/>
      <c r="AH5" s="31"/>
      <c r="AI5" s="112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4</v>
      </c>
      <c r="BE5" s="29">
        <f t="shared" si="32"/>
        <v>4</v>
      </c>
      <c r="BF5" s="29">
        <f t="shared" si="2"/>
        <v>0</v>
      </c>
      <c r="BG5" s="29">
        <f t="shared" si="33"/>
        <v>4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240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240</v>
      </c>
      <c r="CD5" s="156">
        <f t="shared" si="6"/>
        <v>93.333333333333343</v>
      </c>
      <c r="CE5" s="22">
        <f t="shared" si="46"/>
        <v>3</v>
      </c>
      <c r="CF5" s="156">
        <f t="shared" si="7"/>
        <v>53.333333333333343</v>
      </c>
      <c r="CG5" s="22">
        <f t="shared" si="47"/>
        <v>4</v>
      </c>
      <c r="CH5" s="156">
        <f t="shared" si="8"/>
        <v>13.333333333333343</v>
      </c>
      <c r="CI5" s="22">
        <f t="shared" si="48"/>
        <v>5</v>
      </c>
      <c r="CJ5" s="22">
        <f t="shared" si="9"/>
        <v>8.2051282051282044</v>
      </c>
      <c r="CK5" s="22">
        <f t="shared" si="10"/>
        <v>8.2051282051282044</v>
      </c>
      <c r="CM5" s="22">
        <f t="shared" si="11"/>
        <v>0</v>
      </c>
      <c r="CN5" s="22">
        <f t="shared" si="12"/>
        <v>0</v>
      </c>
      <c r="CO5" s="22">
        <f t="shared" si="13"/>
        <v>21.05263157894737</v>
      </c>
      <c r="CP5" s="22">
        <f t="shared" si="14"/>
        <v>0</v>
      </c>
      <c r="CQ5" s="22">
        <f t="shared" si="15"/>
        <v>0</v>
      </c>
      <c r="CR5" s="22">
        <f t="shared" si="16"/>
        <v>0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>
        <f t="shared" si="25"/>
        <v>0</v>
      </c>
      <c r="DB5" s="22" t="e">
        <f t="shared" si="26"/>
        <v>#DIV/0!</v>
      </c>
      <c r="DC5" s="22" t="e">
        <f t="shared" si="27"/>
        <v>#DIV/0!</v>
      </c>
      <c r="DE5" s="22">
        <f t="shared" si="49"/>
        <v>0</v>
      </c>
      <c r="DF5" s="22">
        <f t="shared" si="49"/>
        <v>0</v>
      </c>
      <c r="DG5" s="22">
        <f t="shared" si="50"/>
        <v>1</v>
      </c>
      <c r="DH5" s="22">
        <f t="shared" si="51"/>
        <v>0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74</v>
      </c>
      <c r="B6" s="98">
        <v>4</v>
      </c>
      <c r="C6" s="98" t="s">
        <v>78</v>
      </c>
      <c r="D6" s="80" t="s">
        <v>36</v>
      </c>
      <c r="E6" s="106"/>
      <c r="F6" s="89">
        <v>2</v>
      </c>
      <c r="G6" s="31">
        <v>1</v>
      </c>
      <c r="H6" s="31"/>
      <c r="I6" s="31"/>
      <c r="J6" s="31"/>
      <c r="K6" s="31">
        <v>1</v>
      </c>
      <c r="L6" s="31"/>
      <c r="M6" s="31"/>
      <c r="N6" s="31"/>
      <c r="O6" s="31"/>
      <c r="P6" s="31"/>
      <c r="Q6" s="31"/>
      <c r="R6" s="31"/>
      <c r="S6" s="106"/>
      <c r="T6" s="80" t="s">
        <v>36</v>
      </c>
      <c r="U6" s="89"/>
      <c r="V6" s="31">
        <v>1</v>
      </c>
      <c r="W6" s="31">
        <v>1</v>
      </c>
      <c r="X6" s="31"/>
      <c r="Y6" s="31"/>
      <c r="Z6" s="31"/>
      <c r="AA6" s="31"/>
      <c r="AB6" s="89"/>
      <c r="AC6" s="31"/>
      <c r="AD6" s="31"/>
      <c r="AE6" s="31"/>
      <c r="AF6" s="31"/>
      <c r="AG6" s="31"/>
      <c r="AH6" s="31">
        <v>1</v>
      </c>
      <c r="AI6" s="112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3</v>
      </c>
      <c r="BC6" s="29">
        <f t="shared" si="31"/>
        <v>3</v>
      </c>
      <c r="BD6" s="29">
        <f t="shared" si="1"/>
        <v>2</v>
      </c>
      <c r="BE6" s="29">
        <f t="shared" si="32"/>
        <v>5</v>
      </c>
      <c r="BF6" s="29">
        <f t="shared" si="2"/>
        <v>0</v>
      </c>
      <c r="BG6" s="29">
        <f t="shared" si="33"/>
        <v>5</v>
      </c>
      <c r="BH6" s="29">
        <f t="shared" si="3"/>
        <v>0</v>
      </c>
      <c r="BI6" s="29">
        <f t="shared" si="3"/>
        <v>0</v>
      </c>
      <c r="BJ6" s="29">
        <f t="shared" si="3"/>
        <v>1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1</v>
      </c>
      <c r="BU6" s="30">
        <f t="shared" si="5"/>
        <v>0</v>
      </c>
      <c r="BV6" s="30">
        <f t="shared" si="39"/>
        <v>0</v>
      </c>
      <c r="BX6" s="28">
        <f t="shared" si="40"/>
        <v>360</v>
      </c>
      <c r="BY6" s="29">
        <f t="shared" si="41"/>
        <v>0</v>
      </c>
      <c r="BZ6" s="29">
        <f t="shared" si="42"/>
        <v>5</v>
      </c>
      <c r="CA6" s="29">
        <f t="shared" si="43"/>
        <v>0</v>
      </c>
      <c r="CB6" s="29">
        <f t="shared" si="44"/>
        <v>25</v>
      </c>
      <c r="CC6" s="30">
        <f t="shared" si="45"/>
        <v>390</v>
      </c>
      <c r="CD6" s="156">
        <f t="shared" si="6"/>
        <v>243.33333333333334</v>
      </c>
      <c r="CE6" s="22">
        <f t="shared" si="46"/>
        <v>3</v>
      </c>
      <c r="CF6" s="156">
        <f t="shared" si="7"/>
        <v>203.33333333333334</v>
      </c>
      <c r="CG6" s="22">
        <f t="shared" si="47"/>
        <v>4</v>
      </c>
      <c r="CH6" s="156">
        <f t="shared" si="8"/>
        <v>163.33333333333334</v>
      </c>
      <c r="CI6" s="22">
        <f t="shared" si="48"/>
        <v>5</v>
      </c>
      <c r="CJ6" s="22">
        <f t="shared" si="9"/>
        <v>13.333333333333334</v>
      </c>
      <c r="CK6" s="22">
        <f t="shared" si="10"/>
        <v>13.333333333333334</v>
      </c>
      <c r="CM6" s="22">
        <f t="shared" si="11"/>
        <v>0</v>
      </c>
      <c r="CN6" s="22">
        <f t="shared" si="12"/>
        <v>18.75</v>
      </c>
      <c r="CO6" s="22">
        <f t="shared" si="13"/>
        <v>10.526315789473685</v>
      </c>
      <c r="CP6" s="22">
        <f t="shared" si="14"/>
        <v>0</v>
      </c>
      <c r="CQ6" s="22">
        <f t="shared" si="15"/>
        <v>0</v>
      </c>
      <c r="CR6" s="22">
        <f t="shared" si="16"/>
        <v>0</v>
      </c>
      <c r="CS6" s="22">
        <f t="shared" si="17"/>
        <v>50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>
        <f t="shared" si="25"/>
        <v>100</v>
      </c>
      <c r="DB6" s="22" t="e">
        <f t="shared" si="26"/>
        <v>#DIV/0!</v>
      </c>
      <c r="DC6" s="22" t="e">
        <f t="shared" si="27"/>
        <v>#DIV/0!</v>
      </c>
      <c r="DE6" s="22">
        <f t="shared" si="49"/>
        <v>0</v>
      </c>
      <c r="DF6" s="22">
        <f t="shared" si="49"/>
        <v>1</v>
      </c>
      <c r="DG6" s="22">
        <f t="shared" si="50"/>
        <v>1</v>
      </c>
      <c r="DH6" s="22">
        <f t="shared" si="51"/>
        <v>0</v>
      </c>
      <c r="DI6" s="22">
        <f t="shared" si="28"/>
        <v>0</v>
      </c>
      <c r="DJ6" s="22">
        <f t="shared" si="28"/>
        <v>0</v>
      </c>
      <c r="DK6" s="22">
        <f t="shared" si="28"/>
        <v>1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1</v>
      </c>
      <c r="DS6" s="22">
        <f t="shared" si="54"/>
        <v>0</v>
      </c>
    </row>
    <row r="7" spans="1:123" s="22" customFormat="1" ht="15.75" thickBot="1">
      <c r="A7" s="104" t="s">
        <v>74</v>
      </c>
      <c r="B7" s="98">
        <v>5</v>
      </c>
      <c r="C7" s="98" t="s">
        <v>79</v>
      </c>
      <c r="D7" s="80" t="s">
        <v>36</v>
      </c>
      <c r="E7" s="106"/>
      <c r="F7" s="89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106"/>
      <c r="T7" s="80" t="s">
        <v>36</v>
      </c>
      <c r="U7" s="89"/>
      <c r="V7" s="31">
        <v>1</v>
      </c>
      <c r="W7" s="31">
        <v>1</v>
      </c>
      <c r="X7" s="31"/>
      <c r="Y7" s="31"/>
      <c r="Z7" s="31"/>
      <c r="AA7" s="31"/>
      <c r="AB7" s="89"/>
      <c r="AC7" s="31"/>
      <c r="AD7" s="31"/>
      <c r="AE7" s="31"/>
      <c r="AF7" s="31"/>
      <c r="AG7" s="31"/>
      <c r="AH7" s="31"/>
      <c r="AI7" s="112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1</v>
      </c>
      <c r="BC7" s="29">
        <f t="shared" si="31"/>
        <v>1</v>
      </c>
      <c r="BD7" s="29">
        <f t="shared" si="1"/>
        <v>1</v>
      </c>
      <c r="BE7" s="29">
        <f t="shared" si="32"/>
        <v>2</v>
      </c>
      <c r="BF7" s="29">
        <f t="shared" si="2"/>
        <v>0</v>
      </c>
      <c r="BG7" s="29">
        <f t="shared" si="33"/>
        <v>2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140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140</v>
      </c>
      <c r="CD7" s="156">
        <f t="shared" si="6"/>
        <v>-6.6666666666666572</v>
      </c>
      <c r="CE7" s="22" t="str">
        <f t="shared" si="46"/>
        <v>NAO</v>
      </c>
      <c r="CF7" s="156">
        <f t="shared" si="7"/>
        <v>-46.666666666666657</v>
      </c>
      <c r="CG7" s="22" t="str">
        <f t="shared" si="47"/>
        <v>NAO</v>
      </c>
      <c r="CH7" s="156">
        <f t="shared" si="8"/>
        <v>-86.666666666666657</v>
      </c>
      <c r="CI7" s="22" t="str">
        <f t="shared" si="48"/>
        <v>NAO</v>
      </c>
      <c r="CJ7" s="22">
        <f t="shared" si="9"/>
        <v>4.7863247863247871</v>
      </c>
      <c r="CK7" s="22">
        <f t="shared" si="10"/>
        <v>4.7863247863247871</v>
      </c>
      <c r="CM7" s="22">
        <f t="shared" si="11"/>
        <v>0</v>
      </c>
      <c r="CN7" s="22">
        <f t="shared" si="12"/>
        <v>6.25</v>
      </c>
      <c r="CO7" s="22">
        <f t="shared" si="13"/>
        <v>5.2631578947368425</v>
      </c>
      <c r="CP7" s="22">
        <f t="shared" si="14"/>
        <v>0</v>
      </c>
      <c r="CQ7" s="22">
        <f t="shared" si="15"/>
        <v>0</v>
      </c>
      <c r="CR7" s="22">
        <f t="shared" si="16"/>
        <v>0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>
        <f t="shared" si="25"/>
        <v>0</v>
      </c>
      <c r="DB7" s="22" t="e">
        <f t="shared" si="26"/>
        <v>#DIV/0!</v>
      </c>
      <c r="DC7" s="22" t="e">
        <f t="shared" si="27"/>
        <v>#DIV/0!</v>
      </c>
      <c r="DE7" s="22">
        <f t="shared" si="49"/>
        <v>0</v>
      </c>
      <c r="DF7" s="22">
        <f t="shared" si="49"/>
        <v>1</v>
      </c>
      <c r="DG7" s="22">
        <f t="shared" si="50"/>
        <v>1</v>
      </c>
      <c r="DH7" s="22">
        <f t="shared" si="51"/>
        <v>0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">
        <v>74</v>
      </c>
      <c r="B8" s="98">
        <v>6</v>
      </c>
      <c r="C8" s="98" t="s">
        <v>80</v>
      </c>
      <c r="D8" s="80" t="s">
        <v>36</v>
      </c>
      <c r="E8" s="106"/>
      <c r="F8" s="89">
        <v>1</v>
      </c>
      <c r="G8" s="31"/>
      <c r="H8" s="31">
        <v>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106"/>
      <c r="T8" s="80" t="s">
        <v>36</v>
      </c>
      <c r="U8" s="89">
        <v>1</v>
      </c>
      <c r="V8" s="31">
        <v>3</v>
      </c>
      <c r="W8" s="31">
        <v>3</v>
      </c>
      <c r="X8" s="31"/>
      <c r="Y8" s="31">
        <v>1</v>
      </c>
      <c r="Z8" s="31"/>
      <c r="AA8" s="31"/>
      <c r="AB8" s="89"/>
      <c r="AC8" s="31"/>
      <c r="AD8" s="31"/>
      <c r="AE8" s="31"/>
      <c r="AF8" s="31"/>
      <c r="AG8" s="31"/>
      <c r="AH8" s="31"/>
      <c r="AI8" s="112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1</v>
      </c>
      <c r="BB8" s="29">
        <f t="shared" si="0"/>
        <v>4</v>
      </c>
      <c r="BC8" s="29">
        <f t="shared" si="31"/>
        <v>5</v>
      </c>
      <c r="BD8" s="29">
        <f t="shared" si="1"/>
        <v>3</v>
      </c>
      <c r="BE8" s="29">
        <f t="shared" si="32"/>
        <v>8</v>
      </c>
      <c r="BF8" s="29">
        <f t="shared" si="2"/>
        <v>1</v>
      </c>
      <c r="BG8" s="29">
        <f t="shared" si="33"/>
        <v>9</v>
      </c>
      <c r="BH8" s="29">
        <f t="shared" si="3"/>
        <v>1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660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660</v>
      </c>
      <c r="CD8" s="156">
        <f t="shared" si="6"/>
        <v>513.33333333333337</v>
      </c>
      <c r="CE8" s="22">
        <f t="shared" si="46"/>
        <v>3</v>
      </c>
      <c r="CF8" s="156">
        <f t="shared" si="7"/>
        <v>473.33333333333337</v>
      </c>
      <c r="CG8" s="22">
        <f t="shared" si="47"/>
        <v>4</v>
      </c>
      <c r="CH8" s="156">
        <f t="shared" si="8"/>
        <v>433.33333333333337</v>
      </c>
      <c r="CI8" s="22">
        <f t="shared" si="48"/>
        <v>5</v>
      </c>
      <c r="CJ8" s="22">
        <f t="shared" si="9"/>
        <v>22.564102564102566</v>
      </c>
      <c r="CK8" s="22">
        <f t="shared" si="10"/>
        <v>22.564102564102566</v>
      </c>
      <c r="CM8" s="22">
        <f t="shared" si="11"/>
        <v>50</v>
      </c>
      <c r="CN8" s="22">
        <f t="shared" si="12"/>
        <v>25</v>
      </c>
      <c r="CO8" s="22">
        <f t="shared" si="13"/>
        <v>15.789473684210526</v>
      </c>
      <c r="CP8" s="22">
        <f t="shared" si="14"/>
        <v>33.333333333333336</v>
      </c>
      <c r="CQ8" s="22">
        <f t="shared" si="15"/>
        <v>14.285714285714285</v>
      </c>
      <c r="CR8" s="22">
        <f t="shared" si="16"/>
        <v>0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>
        <f t="shared" si="25"/>
        <v>0</v>
      </c>
      <c r="DB8" s="22" t="e">
        <f t="shared" si="26"/>
        <v>#DIV/0!</v>
      </c>
      <c r="DC8" s="22" t="e">
        <f t="shared" si="27"/>
        <v>#DIV/0!</v>
      </c>
      <c r="DE8" s="22">
        <f t="shared" si="49"/>
        <v>1</v>
      </c>
      <c r="DF8" s="22">
        <f t="shared" si="49"/>
        <v>1</v>
      </c>
      <c r="DG8" s="22">
        <f t="shared" si="50"/>
        <v>1</v>
      </c>
      <c r="DH8" s="22">
        <f t="shared" si="51"/>
        <v>1</v>
      </c>
      <c r="DI8" s="22">
        <f t="shared" si="28"/>
        <v>1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">
        <v>74</v>
      </c>
      <c r="B9" s="98">
        <v>7</v>
      </c>
      <c r="C9" s="98" t="s">
        <v>81</v>
      </c>
      <c r="D9" s="80" t="s">
        <v>36</v>
      </c>
      <c r="E9" s="106"/>
      <c r="F9" s="89"/>
      <c r="G9" s="31">
        <v>1</v>
      </c>
      <c r="H9" s="31"/>
      <c r="I9" s="31">
        <v>2</v>
      </c>
      <c r="J9" s="31"/>
      <c r="K9" s="31"/>
      <c r="L9" s="31"/>
      <c r="M9" s="31"/>
      <c r="N9" s="31"/>
      <c r="O9" s="31"/>
      <c r="P9" s="31"/>
      <c r="Q9" s="31"/>
      <c r="R9" s="31"/>
      <c r="S9" s="106"/>
      <c r="T9" s="80" t="s">
        <v>36</v>
      </c>
      <c r="U9" s="89"/>
      <c r="V9" s="31">
        <v>2</v>
      </c>
      <c r="W9" s="31">
        <v>1</v>
      </c>
      <c r="X9" s="31"/>
      <c r="Y9" s="31">
        <v>1</v>
      </c>
      <c r="Z9" s="31"/>
      <c r="AA9" s="31"/>
      <c r="AB9" s="89"/>
      <c r="AC9" s="31"/>
      <c r="AD9" s="31"/>
      <c r="AE9" s="31"/>
      <c r="AF9" s="31"/>
      <c r="AG9" s="31"/>
      <c r="AH9" s="31"/>
      <c r="AI9" s="112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0</v>
      </c>
      <c r="BB9" s="29">
        <f t="shared" si="0"/>
        <v>2</v>
      </c>
      <c r="BC9" s="29">
        <f t="shared" si="31"/>
        <v>2</v>
      </c>
      <c r="BD9" s="29">
        <f t="shared" si="1"/>
        <v>2</v>
      </c>
      <c r="BE9" s="29">
        <f t="shared" si="32"/>
        <v>4</v>
      </c>
      <c r="BF9" s="29">
        <f t="shared" si="2"/>
        <v>0</v>
      </c>
      <c r="BG9" s="29">
        <f t="shared" si="33"/>
        <v>4</v>
      </c>
      <c r="BH9" s="29">
        <f t="shared" si="3"/>
        <v>3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340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340</v>
      </c>
      <c r="CD9" s="156">
        <f t="shared" si="6"/>
        <v>193.33333333333334</v>
      </c>
      <c r="CE9" s="22">
        <f t="shared" si="46"/>
        <v>3</v>
      </c>
      <c r="CF9" s="156">
        <f t="shared" si="7"/>
        <v>153.33333333333334</v>
      </c>
      <c r="CG9" s="22">
        <f t="shared" si="47"/>
        <v>4</v>
      </c>
      <c r="CH9" s="156">
        <f t="shared" si="8"/>
        <v>113.33333333333334</v>
      </c>
      <c r="CI9" s="22">
        <f t="shared" si="48"/>
        <v>5</v>
      </c>
      <c r="CJ9" s="22">
        <f t="shared" si="9"/>
        <v>11.623931623931623</v>
      </c>
      <c r="CK9" s="22">
        <f t="shared" si="10"/>
        <v>11.623931623931623</v>
      </c>
      <c r="CM9" s="22">
        <f t="shared" si="11"/>
        <v>0</v>
      </c>
      <c r="CN9" s="22">
        <f t="shared" si="12"/>
        <v>12.5</v>
      </c>
      <c r="CO9" s="22">
        <f t="shared" si="13"/>
        <v>10.526315789473685</v>
      </c>
      <c r="CP9" s="22">
        <f t="shared" si="14"/>
        <v>0</v>
      </c>
      <c r="CQ9" s="22">
        <f t="shared" si="15"/>
        <v>42.857142857142854</v>
      </c>
      <c r="CR9" s="22">
        <f t="shared" si="16"/>
        <v>0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>
        <f t="shared" si="25"/>
        <v>0</v>
      </c>
      <c r="DB9" s="22" t="e">
        <f t="shared" si="26"/>
        <v>#DIV/0!</v>
      </c>
      <c r="DC9" s="22" t="e">
        <f t="shared" si="27"/>
        <v>#DIV/0!</v>
      </c>
      <c r="DE9" s="22">
        <f t="shared" si="49"/>
        <v>0</v>
      </c>
      <c r="DF9" s="22">
        <f t="shared" si="49"/>
        <v>1</v>
      </c>
      <c r="DG9" s="22">
        <f t="shared" si="50"/>
        <v>1</v>
      </c>
      <c r="DH9" s="22">
        <f t="shared" si="51"/>
        <v>0</v>
      </c>
      <c r="DI9" s="22">
        <f t="shared" si="28"/>
        <v>1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74</v>
      </c>
      <c r="B10" s="98">
        <v>8</v>
      </c>
      <c r="C10" s="98" t="s">
        <v>82</v>
      </c>
      <c r="D10" s="80" t="s">
        <v>36</v>
      </c>
      <c r="E10" s="106">
        <v>1</v>
      </c>
      <c r="F10" s="89"/>
      <c r="G10" s="31"/>
      <c r="H10" s="31">
        <v>1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106"/>
      <c r="T10" s="80" t="s">
        <v>36</v>
      </c>
      <c r="U10" s="89"/>
      <c r="V10" s="31">
        <v>1</v>
      </c>
      <c r="W10" s="31">
        <v>1</v>
      </c>
      <c r="X10" s="31"/>
      <c r="Y10" s="31"/>
      <c r="Z10" s="31"/>
      <c r="AA10" s="31"/>
      <c r="AB10" s="89"/>
      <c r="AC10" s="31"/>
      <c r="AD10" s="31"/>
      <c r="AE10" s="31"/>
      <c r="AF10" s="31"/>
      <c r="AG10" s="31"/>
      <c r="AH10" s="31"/>
      <c r="AI10" s="112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1</v>
      </c>
      <c r="BB10" s="29">
        <f t="shared" si="0"/>
        <v>1</v>
      </c>
      <c r="BC10" s="29">
        <f t="shared" si="31"/>
        <v>2</v>
      </c>
      <c r="BD10" s="29">
        <f t="shared" si="1"/>
        <v>1</v>
      </c>
      <c r="BE10" s="29">
        <f t="shared" si="32"/>
        <v>3</v>
      </c>
      <c r="BF10" s="29">
        <f t="shared" si="2"/>
        <v>1</v>
      </c>
      <c r="BG10" s="29">
        <f t="shared" si="33"/>
        <v>4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280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>
        <f t="shared" si="45"/>
        <v>280</v>
      </c>
      <c r="CD10" s="156">
        <f t="shared" si="6"/>
        <v>133.33333333333334</v>
      </c>
      <c r="CE10" s="22">
        <f t="shared" si="46"/>
        <v>3</v>
      </c>
      <c r="CF10" s="156">
        <f t="shared" si="7"/>
        <v>93.333333333333343</v>
      </c>
      <c r="CG10" s="22">
        <f t="shared" si="47"/>
        <v>4</v>
      </c>
      <c r="CH10" s="156">
        <f t="shared" si="8"/>
        <v>53.333333333333343</v>
      </c>
      <c r="CI10" s="22">
        <f t="shared" si="48"/>
        <v>5</v>
      </c>
      <c r="CJ10" s="22">
        <f t="shared" si="9"/>
        <v>9.5726495726495742</v>
      </c>
      <c r="CK10" s="22">
        <f t="shared" si="10"/>
        <v>9.5726495726495742</v>
      </c>
      <c r="CM10" s="22">
        <f t="shared" si="11"/>
        <v>50</v>
      </c>
      <c r="CN10" s="22">
        <f t="shared" si="12"/>
        <v>6.25</v>
      </c>
      <c r="CO10" s="22">
        <f t="shared" si="13"/>
        <v>5.2631578947368425</v>
      </c>
      <c r="CP10" s="22">
        <f t="shared" si="14"/>
        <v>33.333333333333336</v>
      </c>
      <c r="CQ10" s="22">
        <f t="shared" si="15"/>
        <v>0</v>
      </c>
      <c r="CR10" s="22">
        <f t="shared" si="16"/>
        <v>0</v>
      </c>
      <c r="CS10" s="22">
        <f t="shared" si="17"/>
        <v>0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>
        <f t="shared" si="25"/>
        <v>0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1</v>
      </c>
      <c r="DF10" s="22">
        <f t="shared" si="49"/>
        <v>1</v>
      </c>
      <c r="DG10" s="22">
        <f t="shared" si="50"/>
        <v>1</v>
      </c>
      <c r="DH10" s="22">
        <f t="shared" si="51"/>
        <v>1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74</v>
      </c>
      <c r="B11" s="98">
        <v>9</v>
      </c>
      <c r="C11" s="98" t="s">
        <v>83</v>
      </c>
      <c r="D11" s="80" t="s">
        <v>70</v>
      </c>
      <c r="E11" s="106"/>
      <c r="F11" s="89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106"/>
      <c r="T11" s="80" t="s">
        <v>36</v>
      </c>
      <c r="U11" s="89"/>
      <c r="V11" s="31"/>
      <c r="W11" s="31"/>
      <c r="X11" s="31"/>
      <c r="Y11" s="31"/>
      <c r="Z11" s="31"/>
      <c r="AA11" s="31"/>
      <c r="AB11" s="89"/>
      <c r="AC11" s="31"/>
      <c r="AD11" s="31"/>
      <c r="AE11" s="31"/>
      <c r="AF11" s="31"/>
      <c r="AG11" s="31"/>
      <c r="AH11" s="31"/>
      <c r="AI11" s="112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1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0</v>
      </c>
      <c r="BE11" s="29">
        <f t="shared" si="32"/>
        <v>0</v>
      </c>
      <c r="BF11" s="29">
        <f t="shared" si="2"/>
        <v>0</v>
      </c>
      <c r="BG11" s="29">
        <f t="shared" si="33"/>
        <v>0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0</v>
      </c>
      <c r="CD11" s="156">
        <f t="shared" si="6"/>
        <v>-73.333333333333329</v>
      </c>
      <c r="CE11" s="22" t="str">
        <f t="shared" si="46"/>
        <v>NAO</v>
      </c>
      <c r="CF11" s="156">
        <f t="shared" si="7"/>
        <v>-93.333333333333329</v>
      </c>
      <c r="CG11" s="22" t="str">
        <f t="shared" si="47"/>
        <v>NAO</v>
      </c>
      <c r="CH11" s="156">
        <f t="shared" si="8"/>
        <v>-113.33333333333333</v>
      </c>
      <c r="CI11" s="22" t="str">
        <f t="shared" si="48"/>
        <v>NAO</v>
      </c>
      <c r="CJ11" s="22">
        <f t="shared" si="9"/>
        <v>0</v>
      </c>
      <c r="CK11" s="22">
        <f t="shared" si="10"/>
        <v>0</v>
      </c>
      <c r="CM11" s="22">
        <f t="shared" si="11"/>
        <v>0</v>
      </c>
      <c r="CN11" s="22">
        <f t="shared" si="12"/>
        <v>0</v>
      </c>
      <c r="CO11" s="22">
        <f t="shared" si="13"/>
        <v>0</v>
      </c>
      <c r="CP11" s="22">
        <f t="shared" si="14"/>
        <v>0</v>
      </c>
      <c r="CQ11" s="22">
        <f t="shared" si="15"/>
        <v>0</v>
      </c>
      <c r="CR11" s="22">
        <f t="shared" si="16"/>
        <v>0</v>
      </c>
      <c r="CS11" s="22">
        <f t="shared" si="17"/>
        <v>0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>
        <f t="shared" si="25"/>
        <v>0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0</v>
      </c>
      <c r="DF11" s="22">
        <f t="shared" si="49"/>
        <v>0</v>
      </c>
      <c r="DG11" s="22">
        <f t="shared" si="50"/>
        <v>0</v>
      </c>
      <c r="DH11" s="22">
        <f t="shared" si="51"/>
        <v>0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74</v>
      </c>
      <c r="B12" s="98">
        <v>10</v>
      </c>
      <c r="C12" s="98" t="s">
        <v>84</v>
      </c>
      <c r="D12" s="80" t="s">
        <v>36</v>
      </c>
      <c r="E12" s="113"/>
      <c r="F12" s="114"/>
      <c r="G12" s="41">
        <v>1</v>
      </c>
      <c r="H12" s="41"/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106"/>
      <c r="T12" s="80" t="s">
        <v>36</v>
      </c>
      <c r="U12" s="89"/>
      <c r="V12" s="31">
        <v>2</v>
      </c>
      <c r="W12" s="31">
        <v>1</v>
      </c>
      <c r="X12" s="31"/>
      <c r="Y12" s="31"/>
      <c r="Z12" s="31"/>
      <c r="AA12" s="31"/>
      <c r="AB12" s="89"/>
      <c r="AC12" s="31"/>
      <c r="AD12" s="31"/>
      <c r="AE12" s="31"/>
      <c r="AF12" s="31"/>
      <c r="AG12" s="31"/>
      <c r="AH12" s="31"/>
      <c r="AI12" s="112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0</v>
      </c>
      <c r="BB12" s="29">
        <f t="shared" si="0"/>
        <v>2</v>
      </c>
      <c r="BC12" s="29">
        <f t="shared" si="31"/>
        <v>2</v>
      </c>
      <c r="BD12" s="29">
        <f t="shared" si="1"/>
        <v>2</v>
      </c>
      <c r="BE12" s="29">
        <f t="shared" si="32"/>
        <v>4</v>
      </c>
      <c r="BF12" s="29">
        <f t="shared" si="2"/>
        <v>0</v>
      </c>
      <c r="BG12" s="29">
        <f t="shared" si="33"/>
        <v>4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280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280</v>
      </c>
      <c r="CD12" s="156">
        <f t="shared" si="6"/>
        <v>133.33333333333334</v>
      </c>
      <c r="CE12" s="22">
        <f t="shared" si="46"/>
        <v>3</v>
      </c>
      <c r="CF12" s="156">
        <f t="shared" si="7"/>
        <v>93.333333333333343</v>
      </c>
      <c r="CG12" s="22">
        <f t="shared" si="47"/>
        <v>4</v>
      </c>
      <c r="CH12" s="156">
        <f t="shared" si="8"/>
        <v>53.333333333333343</v>
      </c>
      <c r="CI12" s="22">
        <f t="shared" si="48"/>
        <v>5</v>
      </c>
      <c r="CJ12" s="22">
        <f t="shared" si="9"/>
        <v>9.5726495726495742</v>
      </c>
      <c r="CK12" s="22">
        <f t="shared" si="10"/>
        <v>9.5726495726495742</v>
      </c>
      <c r="CM12" s="22">
        <f t="shared" si="11"/>
        <v>0</v>
      </c>
      <c r="CN12" s="22">
        <f t="shared" si="12"/>
        <v>12.5</v>
      </c>
      <c r="CO12" s="22">
        <f t="shared" si="13"/>
        <v>10.526315789473685</v>
      </c>
      <c r="CP12" s="22">
        <f t="shared" si="14"/>
        <v>0</v>
      </c>
      <c r="CQ12" s="22">
        <f t="shared" si="15"/>
        <v>0</v>
      </c>
      <c r="CR12" s="22">
        <f t="shared" si="16"/>
        <v>0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>
        <f t="shared" si="25"/>
        <v>0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0</v>
      </c>
      <c r="DF12" s="22">
        <f t="shared" si="49"/>
        <v>1</v>
      </c>
      <c r="DG12" s="22">
        <f t="shared" si="50"/>
        <v>1</v>
      </c>
      <c r="DH12" s="22">
        <f t="shared" si="51"/>
        <v>0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">
        <v>74</v>
      </c>
      <c r="B13" s="98">
        <v>11</v>
      </c>
      <c r="C13" s="98" t="s">
        <v>85</v>
      </c>
      <c r="D13" s="80" t="s">
        <v>36</v>
      </c>
      <c r="E13" s="113"/>
      <c r="F13" s="114">
        <v>1</v>
      </c>
      <c r="G13" s="41">
        <v>1</v>
      </c>
      <c r="H13" s="41"/>
      <c r="I13" s="41">
        <v>1</v>
      </c>
      <c r="J13" s="41"/>
      <c r="K13" s="41"/>
      <c r="L13" s="31"/>
      <c r="M13" s="31"/>
      <c r="N13" s="31"/>
      <c r="O13" s="31"/>
      <c r="P13" s="31"/>
      <c r="Q13" s="31"/>
      <c r="R13" s="31"/>
      <c r="S13" s="106"/>
      <c r="T13" s="80" t="s">
        <v>70</v>
      </c>
      <c r="U13" s="89"/>
      <c r="V13" s="31"/>
      <c r="W13" s="31"/>
      <c r="X13" s="31"/>
      <c r="Y13" s="31"/>
      <c r="Z13" s="31"/>
      <c r="AA13" s="31"/>
      <c r="AB13" s="89"/>
      <c r="AC13" s="31"/>
      <c r="AD13" s="31"/>
      <c r="AE13" s="31"/>
      <c r="AF13" s="31"/>
      <c r="AG13" s="31"/>
      <c r="AH13" s="31"/>
      <c r="AI13" s="112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1</v>
      </c>
      <c r="BA13" s="28">
        <f t="shared" si="0"/>
        <v>0</v>
      </c>
      <c r="BB13" s="29">
        <f t="shared" si="0"/>
        <v>1</v>
      </c>
      <c r="BC13" s="29">
        <f t="shared" si="31"/>
        <v>1</v>
      </c>
      <c r="BD13" s="29">
        <f t="shared" si="1"/>
        <v>1</v>
      </c>
      <c r="BE13" s="29">
        <f t="shared" si="32"/>
        <v>2</v>
      </c>
      <c r="BF13" s="29">
        <f t="shared" si="2"/>
        <v>0</v>
      </c>
      <c r="BG13" s="29">
        <f t="shared" si="33"/>
        <v>2</v>
      </c>
      <c r="BH13" s="29">
        <f t="shared" si="3"/>
        <v>1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160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>
        <f t="shared" si="45"/>
        <v>160</v>
      </c>
      <c r="CD13" s="156">
        <f t="shared" si="6"/>
        <v>86.666666666666671</v>
      </c>
      <c r="CE13" s="22">
        <f t="shared" si="46"/>
        <v>3</v>
      </c>
      <c r="CF13" s="156">
        <f t="shared" si="7"/>
        <v>66.666666666666671</v>
      </c>
      <c r="CG13" s="22">
        <f t="shared" si="47"/>
        <v>4</v>
      </c>
      <c r="CH13" s="156">
        <f t="shared" si="8"/>
        <v>46.666666666666671</v>
      </c>
      <c r="CI13" s="22">
        <f t="shared" si="48"/>
        <v>5</v>
      </c>
      <c r="CJ13" s="22">
        <f t="shared" si="9"/>
        <v>5.4700854700854702</v>
      </c>
      <c r="CK13" s="22">
        <f t="shared" si="10"/>
        <v>5.4700854700854702</v>
      </c>
      <c r="CM13" s="22">
        <f t="shared" si="11"/>
        <v>0</v>
      </c>
      <c r="CN13" s="22">
        <f t="shared" si="12"/>
        <v>6.25</v>
      </c>
      <c r="CO13" s="22">
        <f t="shared" si="13"/>
        <v>5.2631578947368425</v>
      </c>
      <c r="CP13" s="22">
        <f t="shared" si="14"/>
        <v>0</v>
      </c>
      <c r="CQ13" s="22">
        <f t="shared" si="15"/>
        <v>14.285714285714285</v>
      </c>
      <c r="CR13" s="22">
        <f t="shared" si="16"/>
        <v>0</v>
      </c>
      <c r="CS13" s="22">
        <f t="shared" si="17"/>
        <v>0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 t="e">
        <f t="shared" si="21"/>
        <v>#DIV/0!</v>
      </c>
      <c r="CX13" s="22" t="e">
        <f t="shared" si="22"/>
        <v>#DIV/0!</v>
      </c>
      <c r="CY13" s="22" t="e">
        <f t="shared" si="23"/>
        <v>#DIV/0!</v>
      </c>
      <c r="CZ13" s="22" t="e">
        <f t="shared" si="24"/>
        <v>#DIV/0!</v>
      </c>
      <c r="DA13" s="22">
        <f t="shared" si="25"/>
        <v>0</v>
      </c>
      <c r="DB13" s="22" t="e">
        <f t="shared" si="26"/>
        <v>#DIV/0!</v>
      </c>
      <c r="DC13" s="22" t="e">
        <f t="shared" si="27"/>
        <v>#DIV/0!</v>
      </c>
      <c r="DE13" s="22">
        <f t="shared" si="49"/>
        <v>0</v>
      </c>
      <c r="DF13" s="22">
        <f t="shared" si="49"/>
        <v>1</v>
      </c>
      <c r="DG13" s="22">
        <f t="shared" si="50"/>
        <v>1</v>
      </c>
      <c r="DH13" s="22">
        <f t="shared" si="51"/>
        <v>0</v>
      </c>
      <c r="DI13" s="22">
        <f t="shared" si="28"/>
        <v>1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s="22" customFormat="1" ht="15.75" thickBot="1">
      <c r="A14" s="104" t="s">
        <v>74</v>
      </c>
      <c r="B14" s="98">
        <v>12</v>
      </c>
      <c r="C14" s="98" t="s">
        <v>86</v>
      </c>
      <c r="D14" s="80" t="s">
        <v>70</v>
      </c>
      <c r="E14" s="106"/>
      <c r="F14" s="89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106"/>
      <c r="T14" s="80" t="s">
        <v>70</v>
      </c>
      <c r="U14" s="89"/>
      <c r="V14" s="31"/>
      <c r="W14" s="31"/>
      <c r="X14" s="31"/>
      <c r="Y14" s="31"/>
      <c r="Z14" s="31"/>
      <c r="AA14" s="31"/>
      <c r="AB14" s="89"/>
      <c r="AC14" s="31"/>
      <c r="AD14" s="31"/>
      <c r="AE14" s="31"/>
      <c r="AF14" s="31"/>
      <c r="AG14" s="31"/>
      <c r="AH14" s="31"/>
      <c r="AI14" s="112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0</v>
      </c>
      <c r="BA14" s="28">
        <f t="shared" si="0"/>
        <v>0</v>
      </c>
      <c r="BB14" s="29">
        <f t="shared" si="0"/>
        <v>0</v>
      </c>
      <c r="BC14" s="29">
        <f t="shared" si="31"/>
        <v>0</v>
      </c>
      <c r="BD14" s="29">
        <f t="shared" si="1"/>
        <v>0</v>
      </c>
      <c r="BE14" s="29">
        <f t="shared" si="32"/>
        <v>0</v>
      </c>
      <c r="BF14" s="29">
        <f t="shared" si="2"/>
        <v>0</v>
      </c>
      <c r="BG14" s="29">
        <f t="shared" si="33"/>
        <v>0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0</v>
      </c>
      <c r="BV14" s="30">
        <f t="shared" si="39"/>
        <v>0</v>
      </c>
      <c r="BX14" s="28">
        <f t="shared" si="40"/>
        <v>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0</v>
      </c>
      <c r="CC14" s="30" t="str">
        <f t="shared" si="45"/>
        <v/>
      </c>
      <c r="CD14" s="156" t="e">
        <f t="shared" si="6"/>
        <v>#VALUE!</v>
      </c>
      <c r="CE14" s="22" t="str">
        <f t="shared" si="46"/>
        <v xml:space="preserve"> </v>
      </c>
      <c r="CF14" s="156" t="e">
        <f t="shared" si="7"/>
        <v>#VALUE!</v>
      </c>
      <c r="CG14" s="22" t="str">
        <f t="shared" si="47"/>
        <v xml:space="preserve"> </v>
      </c>
      <c r="CH14" s="156" t="e">
        <f t="shared" si="8"/>
        <v>#VALUE!</v>
      </c>
      <c r="CI14" s="22" t="str">
        <f t="shared" si="48"/>
        <v xml:space="preserve"> </v>
      </c>
      <c r="CJ14" s="22" t="e">
        <f t="shared" si="9"/>
        <v>#VALUE!</v>
      </c>
      <c r="CK14" s="22" t="e">
        <f t="shared" si="10"/>
        <v>#VALUE!</v>
      </c>
      <c r="CM14" s="22">
        <f t="shared" si="11"/>
        <v>0</v>
      </c>
      <c r="CN14" s="22">
        <f t="shared" si="12"/>
        <v>0</v>
      </c>
      <c r="CO14" s="22">
        <f t="shared" si="13"/>
        <v>0</v>
      </c>
      <c r="CP14" s="22">
        <f t="shared" si="14"/>
        <v>0</v>
      </c>
      <c r="CQ14" s="22">
        <f t="shared" si="15"/>
        <v>0</v>
      </c>
      <c r="CR14" s="22">
        <f t="shared" si="16"/>
        <v>0</v>
      </c>
      <c r="CS14" s="22">
        <f t="shared" si="17"/>
        <v>0</v>
      </c>
      <c r="CT14" s="22" t="e">
        <f t="shared" si="18"/>
        <v>#DIV/0!</v>
      </c>
      <c r="CU14" s="22" t="e">
        <f t="shared" si="19"/>
        <v>#DIV/0!</v>
      </c>
      <c r="CV14" s="22" t="e">
        <f t="shared" si="20"/>
        <v>#DIV/0!</v>
      </c>
      <c r="CW14" s="22" t="e">
        <f t="shared" si="21"/>
        <v>#DIV/0!</v>
      </c>
      <c r="CX14" s="22" t="e">
        <f t="shared" si="22"/>
        <v>#DIV/0!</v>
      </c>
      <c r="CY14" s="22" t="e">
        <f t="shared" si="23"/>
        <v>#DIV/0!</v>
      </c>
      <c r="CZ14" s="22" t="e">
        <f t="shared" si="24"/>
        <v>#DIV/0!</v>
      </c>
      <c r="DA14" s="22">
        <f t="shared" si="25"/>
        <v>0</v>
      </c>
      <c r="DB14" s="22" t="e">
        <f t="shared" si="26"/>
        <v>#DIV/0!</v>
      </c>
      <c r="DC14" s="22" t="e">
        <f t="shared" si="27"/>
        <v>#DIV/0!</v>
      </c>
      <c r="DE14" s="22">
        <f t="shared" si="49"/>
        <v>0</v>
      </c>
      <c r="DF14" s="22">
        <f t="shared" si="49"/>
        <v>0</v>
      </c>
      <c r="DG14" s="22">
        <f t="shared" si="50"/>
        <v>0</v>
      </c>
      <c r="DH14" s="22">
        <f t="shared" si="51"/>
        <v>0</v>
      </c>
      <c r="DI14" s="22">
        <f t="shared" si="28"/>
        <v>0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0</v>
      </c>
    </row>
    <row r="15" spans="1:123" s="22" customFormat="1" ht="15.75" thickBot="1">
      <c r="A15" s="104" t="s">
        <v>74</v>
      </c>
      <c r="B15" s="98">
        <v>13</v>
      </c>
      <c r="C15" s="98" t="s">
        <v>87</v>
      </c>
      <c r="D15" s="80" t="s">
        <v>70</v>
      </c>
      <c r="E15" s="106"/>
      <c r="F15" s="89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06"/>
      <c r="T15" s="80" t="s">
        <v>70</v>
      </c>
      <c r="U15" s="89"/>
      <c r="V15" s="31"/>
      <c r="W15" s="31"/>
      <c r="X15" s="31"/>
      <c r="Y15" s="31"/>
      <c r="Z15" s="31"/>
      <c r="AA15" s="31"/>
      <c r="AB15" s="89"/>
      <c r="AC15" s="31"/>
      <c r="AD15" s="31"/>
      <c r="AE15" s="31"/>
      <c r="AF15" s="31"/>
      <c r="AG15" s="31"/>
      <c r="AH15" s="31"/>
      <c r="AI15" s="112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30"/>
        <v>0</v>
      </c>
      <c r="BA15" s="28">
        <f t="shared" si="0"/>
        <v>0</v>
      </c>
      <c r="BB15" s="29">
        <f t="shared" si="0"/>
        <v>0</v>
      </c>
      <c r="BC15" s="29">
        <f t="shared" si="31"/>
        <v>0</v>
      </c>
      <c r="BD15" s="29">
        <f t="shared" si="1"/>
        <v>0</v>
      </c>
      <c r="BE15" s="29">
        <f t="shared" si="32"/>
        <v>0</v>
      </c>
      <c r="BF15" s="29">
        <f t="shared" si="2"/>
        <v>0</v>
      </c>
      <c r="BG15" s="29">
        <f t="shared" si="33"/>
        <v>0</v>
      </c>
      <c r="BH15" s="29">
        <f t="shared" si="3"/>
        <v>0</v>
      </c>
      <c r="BI15" s="29">
        <f t="shared" si="3"/>
        <v>0</v>
      </c>
      <c r="BJ15" s="29">
        <f t="shared" si="3"/>
        <v>0</v>
      </c>
      <c r="BK15" s="29">
        <f t="shared" si="34"/>
        <v>0</v>
      </c>
      <c r="BL15" s="29">
        <f t="shared" si="34"/>
        <v>0</v>
      </c>
      <c r="BM15" s="29">
        <f t="shared" si="35"/>
        <v>0</v>
      </c>
      <c r="BN15" s="29">
        <f t="shared" si="4"/>
        <v>0</v>
      </c>
      <c r="BO15" s="29">
        <f t="shared" si="4"/>
        <v>0</v>
      </c>
      <c r="BP15" s="29">
        <f t="shared" si="36"/>
        <v>0</v>
      </c>
      <c r="BQ15" s="29">
        <f t="shared" si="37"/>
        <v>0</v>
      </c>
      <c r="BR15" s="29">
        <f t="shared" si="37"/>
        <v>0</v>
      </c>
      <c r="BS15" s="29">
        <f t="shared" si="38"/>
        <v>0</v>
      </c>
      <c r="BT15" s="29">
        <f t="shared" si="5"/>
        <v>0</v>
      </c>
      <c r="BU15" s="30">
        <f t="shared" si="5"/>
        <v>0</v>
      </c>
      <c r="BV15" s="30">
        <f t="shared" si="39"/>
        <v>0</v>
      </c>
      <c r="BX15" s="28">
        <f t="shared" si="40"/>
        <v>0</v>
      </c>
      <c r="BY15" s="29">
        <f t="shared" si="41"/>
        <v>0</v>
      </c>
      <c r="BZ15" s="29">
        <f t="shared" si="42"/>
        <v>0</v>
      </c>
      <c r="CA15" s="29">
        <f t="shared" si="43"/>
        <v>0</v>
      </c>
      <c r="CB15" s="29">
        <f t="shared" si="44"/>
        <v>0</v>
      </c>
      <c r="CC15" s="30" t="str">
        <f t="shared" si="45"/>
        <v/>
      </c>
      <c r="CD15" s="156" t="e">
        <f t="shared" si="6"/>
        <v>#VALUE!</v>
      </c>
      <c r="CE15" s="22" t="str">
        <f t="shared" si="46"/>
        <v xml:space="preserve"> </v>
      </c>
      <c r="CF15" s="156" t="e">
        <f t="shared" si="7"/>
        <v>#VALUE!</v>
      </c>
      <c r="CG15" s="22" t="str">
        <f t="shared" si="47"/>
        <v xml:space="preserve"> </v>
      </c>
      <c r="CH15" s="156" t="e">
        <f t="shared" si="8"/>
        <v>#VALUE!</v>
      </c>
      <c r="CI15" s="22" t="str">
        <f t="shared" si="48"/>
        <v xml:space="preserve"> </v>
      </c>
      <c r="CJ15" s="22" t="e">
        <f t="shared" si="9"/>
        <v>#VALUE!</v>
      </c>
      <c r="CK15" s="22" t="e">
        <f t="shared" si="10"/>
        <v>#VALUE!</v>
      </c>
      <c r="CM15" s="22">
        <f t="shared" si="11"/>
        <v>0</v>
      </c>
      <c r="CN15" s="22">
        <f t="shared" si="12"/>
        <v>0</v>
      </c>
      <c r="CO15" s="22">
        <f t="shared" si="13"/>
        <v>0</v>
      </c>
      <c r="CP15" s="22">
        <f t="shared" si="14"/>
        <v>0</v>
      </c>
      <c r="CQ15" s="22">
        <f t="shared" si="15"/>
        <v>0</v>
      </c>
      <c r="CR15" s="22">
        <f t="shared" si="16"/>
        <v>0</v>
      </c>
      <c r="CS15" s="22">
        <f t="shared" si="17"/>
        <v>0</v>
      </c>
      <c r="CT15" s="22" t="e">
        <f t="shared" si="18"/>
        <v>#DIV/0!</v>
      </c>
      <c r="CU15" s="22" t="e">
        <f t="shared" si="19"/>
        <v>#DIV/0!</v>
      </c>
      <c r="CV15" s="22" t="e">
        <f t="shared" si="20"/>
        <v>#DIV/0!</v>
      </c>
      <c r="CW15" s="22" t="e">
        <f t="shared" si="21"/>
        <v>#DIV/0!</v>
      </c>
      <c r="CX15" s="22" t="e">
        <f t="shared" si="22"/>
        <v>#DIV/0!</v>
      </c>
      <c r="CY15" s="22" t="e">
        <f t="shared" si="23"/>
        <v>#DIV/0!</v>
      </c>
      <c r="CZ15" s="22" t="e">
        <f t="shared" si="24"/>
        <v>#DIV/0!</v>
      </c>
      <c r="DA15" s="22">
        <f t="shared" si="25"/>
        <v>0</v>
      </c>
      <c r="DB15" s="22" t="e">
        <f t="shared" si="26"/>
        <v>#DIV/0!</v>
      </c>
      <c r="DC15" s="22" t="e">
        <f t="shared" si="27"/>
        <v>#DIV/0!</v>
      </c>
      <c r="DE15" s="22">
        <f t="shared" si="49"/>
        <v>0</v>
      </c>
      <c r="DF15" s="22">
        <f t="shared" si="49"/>
        <v>0</v>
      </c>
      <c r="DG15" s="22">
        <f t="shared" si="50"/>
        <v>0</v>
      </c>
      <c r="DH15" s="22">
        <f t="shared" si="51"/>
        <v>0</v>
      </c>
      <c r="DI15" s="22">
        <f t="shared" si="28"/>
        <v>0</v>
      </c>
      <c r="DJ15" s="22">
        <f t="shared" si="28"/>
        <v>0</v>
      </c>
      <c r="DK15" s="22">
        <f t="shared" si="28"/>
        <v>0</v>
      </c>
      <c r="DL15" s="22">
        <f t="shared" si="28"/>
        <v>0</v>
      </c>
      <c r="DM15" s="22">
        <f t="shared" si="28"/>
        <v>0</v>
      </c>
      <c r="DN15" s="22">
        <f t="shared" si="29"/>
        <v>0</v>
      </c>
      <c r="DO15" s="22">
        <f t="shared" si="52"/>
        <v>0</v>
      </c>
      <c r="DP15" s="22">
        <f t="shared" si="52"/>
        <v>0</v>
      </c>
      <c r="DQ15" s="22">
        <f t="shared" si="52"/>
        <v>0</v>
      </c>
      <c r="DR15" s="22">
        <f t="shared" si="53"/>
        <v>0</v>
      </c>
      <c r="DS15" s="22">
        <f t="shared" si="54"/>
        <v>0</v>
      </c>
    </row>
    <row r="16" spans="1:123" ht="15.75" thickBot="1">
      <c r="A16" s="42"/>
      <c r="B16" s="43"/>
      <c r="C16" s="44"/>
      <c r="D16" s="45"/>
      <c r="E16" s="46"/>
      <c r="F16" s="47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8"/>
      <c r="U16" s="47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8"/>
      <c r="AK16" s="47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8">
        <f>SUM(AZ3:AZ15)</f>
        <v>20</v>
      </c>
      <c r="BA16" s="49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50"/>
      <c r="BW16" s="42"/>
      <c r="BX16" s="43"/>
      <c r="BY16" s="43"/>
      <c r="BZ16" s="43"/>
      <c r="CA16" s="43"/>
      <c r="CB16" s="43"/>
      <c r="CC16" s="43"/>
      <c r="CD16" s="42"/>
      <c r="CE16" s="42"/>
      <c r="CF16" s="42"/>
      <c r="CG16" s="42"/>
      <c r="CH16" s="42"/>
      <c r="CI16" s="42"/>
    </row>
    <row r="17" spans="3:107" ht="15.75" thickBot="1">
      <c r="C17" s="7" t="s">
        <v>37</v>
      </c>
      <c r="D17" s="7"/>
      <c r="E17" s="51"/>
      <c r="F17" s="51"/>
      <c r="G17" s="51">
        <v>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>
        <v>1</v>
      </c>
      <c r="W17" s="51">
        <v>1</v>
      </c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84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7">
        <f>AZ16/2</f>
        <v>10</v>
      </c>
      <c r="BA17" s="1">
        <f t="shared" ref="BA17:BB17" si="55">SUM(E17,U17,AK17)</f>
        <v>0</v>
      </c>
      <c r="BB17" s="52">
        <f t="shared" si="55"/>
        <v>1</v>
      </c>
      <c r="BC17" s="52"/>
      <c r="BD17" s="52">
        <f>SUM(G17,W17,AM17)</f>
        <v>3</v>
      </c>
      <c r="BE17" s="52"/>
      <c r="BF17" s="52">
        <f>SUM(H17,X17,AN17)</f>
        <v>0</v>
      </c>
      <c r="BG17" s="52"/>
      <c r="BH17" s="52">
        <f>SUM(I17,Y17,AO17)</f>
        <v>0</v>
      </c>
      <c r="BI17" s="52">
        <f>SUM(J17,Z17,AP17)</f>
        <v>0</v>
      </c>
      <c r="BJ17" s="52">
        <f>SUM(K17,AA17,AQ17)</f>
        <v>0</v>
      </c>
      <c r="BK17" s="53">
        <f>SUM(AR17,AB17,L17)</f>
        <v>0</v>
      </c>
      <c r="BL17" s="53">
        <f>SUM(AS17,AC17,M17)</f>
        <v>0</v>
      </c>
      <c r="BM17" s="53"/>
      <c r="BN17" s="53">
        <f>SUM(AT17,AD17,N17)</f>
        <v>0</v>
      </c>
      <c r="BO17" s="53"/>
      <c r="BP17" s="53">
        <f>SUM(AU17,AE17,O17)</f>
        <v>0</v>
      </c>
      <c r="BQ17" s="53">
        <f>SUM(AV17,AF17,P17)</f>
        <v>0</v>
      </c>
      <c r="BR17" s="53">
        <f>SUM(AW17,AG17,Q17)</f>
        <v>0</v>
      </c>
      <c r="BS17" s="53"/>
      <c r="BT17" s="53">
        <f>SUM(AX17,AH17,R17)</f>
        <v>0</v>
      </c>
      <c r="BU17" s="53"/>
      <c r="BV17" s="54">
        <f>SUM(AY17,AI17,S17)</f>
        <v>0</v>
      </c>
      <c r="CA17" s="55"/>
      <c r="CB17" s="55"/>
      <c r="CC17">
        <f>SUM(CC3:CC15)</f>
        <v>2925</v>
      </c>
    </row>
    <row r="18" spans="3:107">
      <c r="BI18" s="20"/>
      <c r="BY18" s="20"/>
      <c r="CJ18" t="e">
        <f>SUM(CJ3:CJ15)</f>
        <v>#VALUE!</v>
      </c>
      <c r="CK18" t="e">
        <f>SUM(CK3:CK15)</f>
        <v>#VALUE!</v>
      </c>
      <c r="CM18">
        <f t="shared" ref="CM18:DC18" si="56">SUM(CM3:CM15)</f>
        <v>100</v>
      </c>
      <c r="CN18">
        <f t="shared" si="56"/>
        <v>100</v>
      </c>
      <c r="CO18">
        <f t="shared" si="56"/>
        <v>100</v>
      </c>
      <c r="CP18">
        <f t="shared" si="56"/>
        <v>100</v>
      </c>
      <c r="CQ18">
        <f t="shared" si="56"/>
        <v>100</v>
      </c>
      <c r="CR18">
        <f t="shared" si="56"/>
        <v>100</v>
      </c>
      <c r="CS18">
        <f t="shared" si="56"/>
        <v>100</v>
      </c>
      <c r="CT18" t="e">
        <f t="shared" si="56"/>
        <v>#DIV/0!</v>
      </c>
      <c r="CU18" t="e">
        <f t="shared" si="56"/>
        <v>#DIV/0!</v>
      </c>
      <c r="CV18" t="e">
        <f t="shared" si="56"/>
        <v>#DIV/0!</v>
      </c>
      <c r="CW18" t="e">
        <f t="shared" si="56"/>
        <v>#DIV/0!</v>
      </c>
      <c r="CX18" t="e">
        <f t="shared" si="56"/>
        <v>#DIV/0!</v>
      </c>
      <c r="CY18" t="e">
        <f t="shared" si="56"/>
        <v>#DIV/0!</v>
      </c>
      <c r="CZ18" t="e">
        <f t="shared" si="56"/>
        <v>#DIV/0!</v>
      </c>
      <c r="DA18">
        <f t="shared" si="56"/>
        <v>100</v>
      </c>
      <c r="DB18" t="e">
        <f t="shared" si="56"/>
        <v>#DIV/0!</v>
      </c>
      <c r="DC18" t="e">
        <f t="shared" si="56"/>
        <v>#DIV/0!</v>
      </c>
    </row>
    <row r="19" spans="3:107" ht="15.75" thickBot="1"/>
    <row r="20" spans="3:107" ht="15.75" thickBot="1">
      <c r="D20" t="s">
        <v>38</v>
      </c>
      <c r="E20" t="s">
        <v>39</v>
      </c>
      <c r="F20" t="s">
        <v>40</v>
      </c>
      <c r="U20" s="55"/>
      <c r="BA20" s="16" t="s">
        <v>8</v>
      </c>
      <c r="BB20" s="17" t="s">
        <v>9</v>
      </c>
      <c r="BC20" s="17"/>
      <c r="BD20" s="17" t="s">
        <v>10</v>
      </c>
      <c r="BE20" s="17"/>
      <c r="BF20" s="17" t="s">
        <v>11</v>
      </c>
      <c r="BG20" s="17"/>
      <c r="BH20" s="17" t="s">
        <v>12</v>
      </c>
      <c r="BI20" s="17" t="s">
        <v>13</v>
      </c>
      <c r="BJ20" s="17" t="s">
        <v>14</v>
      </c>
      <c r="BK20" s="17" t="s">
        <v>15</v>
      </c>
      <c r="BL20" s="17" t="s">
        <v>16</v>
      </c>
      <c r="BM20" s="17"/>
      <c r="BN20" s="17" t="s">
        <v>17</v>
      </c>
      <c r="BO20" s="17"/>
      <c r="BP20" s="17" t="s">
        <v>27</v>
      </c>
      <c r="BQ20" s="17" t="s">
        <v>19</v>
      </c>
      <c r="BR20" s="17" t="s">
        <v>20</v>
      </c>
      <c r="BS20" s="17"/>
      <c r="BT20" s="17" t="s">
        <v>21</v>
      </c>
      <c r="BU20" s="17"/>
      <c r="BV20" s="19" t="s">
        <v>22</v>
      </c>
      <c r="BW20" s="189" t="s">
        <v>41</v>
      </c>
      <c r="BX20" s="190"/>
      <c r="BY20" s="190"/>
      <c r="BZ20" s="190"/>
      <c r="CA20" s="191"/>
      <c r="CB20" s="176" t="s">
        <v>288</v>
      </c>
      <c r="CC20" s="177"/>
    </row>
    <row r="21" spans="3:107" ht="15.75" thickBot="1">
      <c r="D21">
        <v>2010</v>
      </c>
      <c r="E21">
        <v>2011</v>
      </c>
      <c r="F21">
        <v>2012</v>
      </c>
      <c r="G21" t="s">
        <v>42</v>
      </c>
      <c r="AY21" s="178" t="s">
        <v>43</v>
      </c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80" t="s">
        <v>44</v>
      </c>
      <c r="BX21" s="181"/>
      <c r="BY21" s="56"/>
      <c r="BZ21" s="56"/>
      <c r="CA21" s="57">
        <f>SUM(BA23:BV23)</f>
        <v>47</v>
      </c>
      <c r="CB21" s="157">
        <v>0.8</v>
      </c>
      <c r="CC21" s="60">
        <f>PERCENTILE($CC$1:$CC15,0.8)</f>
        <v>340</v>
      </c>
    </row>
    <row r="22" spans="3:107" ht="15.75" thickBot="1">
      <c r="C22" t="s">
        <v>45</v>
      </c>
      <c r="D22">
        <f>COUNTIF(D3:D15,"P")</f>
        <v>10</v>
      </c>
      <c r="E22">
        <f>COUNTIF(T3:T15,"P")</f>
        <v>10</v>
      </c>
      <c r="G22">
        <f>AVERAGE(D22:F22)</f>
        <v>10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1" t="s">
        <v>46</v>
      </c>
      <c r="AZ22" s="58"/>
      <c r="BA22" s="59">
        <f>SUM(BA3:BA15)</f>
        <v>2</v>
      </c>
      <c r="BB22" s="59">
        <f>SUM(BB3:BB15)</f>
        <v>16</v>
      </c>
      <c r="BC22" s="59"/>
      <c r="BD22" s="59">
        <f>SUM(BD3:BD15)</f>
        <v>19</v>
      </c>
      <c r="BE22" s="59"/>
      <c r="BF22" s="59">
        <f>SUM(BF3:BF15)</f>
        <v>3</v>
      </c>
      <c r="BG22" s="59"/>
      <c r="BH22" s="59">
        <f>SUM(BH3:BH15)</f>
        <v>7</v>
      </c>
      <c r="BI22" s="59">
        <f>SUM(BI3:BI15)</f>
        <v>1</v>
      </c>
      <c r="BJ22" s="59">
        <f>SUM(BJ3:BJ15)</f>
        <v>2</v>
      </c>
      <c r="BK22" s="59">
        <f>SUM(BK3:BK15)</f>
        <v>0</v>
      </c>
      <c r="BL22" s="59">
        <f>SUM(BL3:BL15)</f>
        <v>0</v>
      </c>
      <c r="BM22" s="59"/>
      <c r="BN22" s="59">
        <f>SUM(BN3:BN15)</f>
        <v>0</v>
      </c>
      <c r="BO22" s="59">
        <f>SUM(BO3:BO15)</f>
        <v>0</v>
      </c>
      <c r="BP22" s="59">
        <f>SUM(BP3:BP15)</f>
        <v>0</v>
      </c>
      <c r="BQ22" s="59">
        <f>SUM(BQ3:BQ15)</f>
        <v>0</v>
      </c>
      <c r="BR22" s="59">
        <f>SUM(BR3:BR15)</f>
        <v>0</v>
      </c>
      <c r="BS22" s="59"/>
      <c r="BT22" s="59">
        <f>SUM(BT3:BT15)</f>
        <v>1</v>
      </c>
      <c r="BU22" s="59">
        <f>SUM(BU3:BU15)</f>
        <v>0</v>
      </c>
      <c r="BV22" s="59">
        <f>SUM(BV3:BV15)</f>
        <v>0</v>
      </c>
      <c r="BW22" s="192" t="s">
        <v>29</v>
      </c>
      <c r="BX22" s="193"/>
      <c r="BY22" s="60"/>
      <c r="BZ22" s="60"/>
      <c r="CA22" s="61">
        <f>SUM(BA23:BJ23)</f>
        <v>46</v>
      </c>
      <c r="CB22" s="167">
        <v>0.75</v>
      </c>
      <c r="CC22" s="60">
        <f>PERCENTILE($CC$1:$CC15,0.75)</f>
        <v>310</v>
      </c>
    </row>
    <row r="23" spans="3:107" ht="15.75" thickBot="1">
      <c r="C23" t="s">
        <v>47</v>
      </c>
      <c r="D23">
        <f>COUNTIF(D3:D15,"C")</f>
        <v>3</v>
      </c>
      <c r="E23">
        <f>COUNTIF(T3:T15,"C")</f>
        <v>3</v>
      </c>
      <c r="G23">
        <f>AVERAGE(D23:F23)</f>
        <v>3</v>
      </c>
      <c r="AP23" s="55"/>
      <c r="AQ23" s="55"/>
      <c r="AR23" s="55"/>
      <c r="AS23" s="55"/>
      <c r="AT23" s="55"/>
      <c r="AU23" s="55"/>
      <c r="AV23" s="55"/>
      <c r="AW23" s="55"/>
      <c r="AX23" s="55"/>
      <c r="AY23" s="1" t="s">
        <v>48</v>
      </c>
      <c r="AZ23" s="58"/>
      <c r="BA23" s="52">
        <f>BA22-BA17</f>
        <v>2</v>
      </c>
      <c r="BB23" s="52">
        <f t="shared" ref="BB23:BV23" si="57">BB22-BB17</f>
        <v>15</v>
      </c>
      <c r="BC23" s="52"/>
      <c r="BD23" s="52">
        <f t="shared" si="57"/>
        <v>16</v>
      </c>
      <c r="BE23" s="52"/>
      <c r="BF23" s="52">
        <f t="shared" si="57"/>
        <v>3</v>
      </c>
      <c r="BG23" s="52"/>
      <c r="BH23" s="52">
        <f t="shared" si="57"/>
        <v>7</v>
      </c>
      <c r="BI23" s="52">
        <f t="shared" si="57"/>
        <v>1</v>
      </c>
      <c r="BJ23" s="52">
        <f t="shared" si="57"/>
        <v>2</v>
      </c>
      <c r="BK23" s="52">
        <f t="shared" si="57"/>
        <v>0</v>
      </c>
      <c r="BL23" s="52">
        <f t="shared" si="57"/>
        <v>0</v>
      </c>
      <c r="BM23" s="52"/>
      <c r="BN23" s="52">
        <f t="shared" si="57"/>
        <v>0</v>
      </c>
      <c r="BO23" s="52"/>
      <c r="BP23" s="52">
        <f t="shared" si="57"/>
        <v>0</v>
      </c>
      <c r="BQ23" s="52">
        <f t="shared" si="57"/>
        <v>0</v>
      </c>
      <c r="BR23" s="52">
        <f t="shared" si="57"/>
        <v>0</v>
      </c>
      <c r="BS23" s="52"/>
      <c r="BT23" s="52">
        <f t="shared" si="57"/>
        <v>1</v>
      </c>
      <c r="BU23" s="52"/>
      <c r="BV23" s="52">
        <f t="shared" si="57"/>
        <v>0</v>
      </c>
      <c r="BW23" s="192" t="s">
        <v>49</v>
      </c>
      <c r="BX23" s="193"/>
      <c r="BY23" s="60"/>
      <c r="BZ23" s="60"/>
      <c r="CA23" s="61">
        <f>SUM(BK23:BP23)</f>
        <v>0</v>
      </c>
      <c r="CB23" s="157">
        <v>0.7</v>
      </c>
      <c r="CC23" s="60">
        <f>PERCENTILE($CC$1:$CC15,0.7)</f>
        <v>280</v>
      </c>
    </row>
    <row r="24" spans="3:107" ht="15.75" thickBot="1">
      <c r="C24" t="s">
        <v>50</v>
      </c>
      <c r="D24">
        <f>COUNTIF(D3:D15,"V")</f>
        <v>0</v>
      </c>
      <c r="E24">
        <f>COUNTIF(T3:T15,"V")</f>
        <v>0</v>
      </c>
      <c r="G24">
        <f>AVERAGE(D24:F24)</f>
        <v>0</v>
      </c>
      <c r="AP24" s="55"/>
      <c r="AQ24" s="55"/>
      <c r="AR24" s="55"/>
      <c r="AS24" s="55"/>
      <c r="AT24" s="55"/>
      <c r="AU24" s="55"/>
      <c r="AV24" s="55"/>
      <c r="AW24" s="55"/>
      <c r="AX24" s="55"/>
      <c r="AY24" s="1" t="s">
        <v>51</v>
      </c>
      <c r="AZ24" s="58"/>
      <c r="BA24" s="58">
        <f>BA23*100</f>
        <v>200</v>
      </c>
      <c r="BB24" s="5">
        <f>BB23*80</f>
        <v>1200</v>
      </c>
      <c r="BC24" s="5"/>
      <c r="BD24" s="5">
        <f>BD23*60</f>
        <v>960</v>
      </c>
      <c r="BE24" s="5"/>
      <c r="BF24" s="5">
        <f>BF23*40</f>
        <v>120</v>
      </c>
      <c r="BG24" s="5"/>
      <c r="BH24" s="5">
        <f>BH23*20</f>
        <v>140</v>
      </c>
      <c r="BI24" s="5">
        <f>BI23*10</f>
        <v>10</v>
      </c>
      <c r="BJ24" s="5">
        <f>BJ23*5</f>
        <v>10</v>
      </c>
      <c r="BK24" s="5">
        <f>BK23*200</f>
        <v>0</v>
      </c>
      <c r="BL24" s="5">
        <f>BL23*100</f>
        <v>0</v>
      </c>
      <c r="BM24" s="5"/>
      <c r="BN24" s="5">
        <f>BN23*50</f>
        <v>0</v>
      </c>
      <c r="BO24" s="5"/>
      <c r="BP24" s="5">
        <f>BP23*25</f>
        <v>0</v>
      </c>
      <c r="BQ24" s="5">
        <f>BQ23*100</f>
        <v>0</v>
      </c>
      <c r="BR24" s="5">
        <f>BR23*50</f>
        <v>0</v>
      </c>
      <c r="BS24" s="5"/>
      <c r="BT24" s="5">
        <f>BT23*25</f>
        <v>25</v>
      </c>
      <c r="BU24" s="5"/>
      <c r="BV24" s="1">
        <f>BV23*10</f>
        <v>0</v>
      </c>
      <c r="BW24" s="194" t="s">
        <v>52</v>
      </c>
      <c r="BX24" s="195"/>
      <c r="BY24" s="62"/>
      <c r="BZ24" s="62"/>
      <c r="CA24" s="63">
        <f>SUM(BQ23:BV23)</f>
        <v>1</v>
      </c>
      <c r="CB24" s="157">
        <v>0.6</v>
      </c>
      <c r="CC24" s="60">
        <f>PERCENTILE($CC$1:$CC15,0.6)</f>
        <v>280</v>
      </c>
    </row>
    <row r="25" spans="3:107" ht="15.75" thickBot="1">
      <c r="C25" t="s">
        <v>34</v>
      </c>
      <c r="D25">
        <f>SUM(D22:D24)</f>
        <v>13</v>
      </c>
      <c r="E25">
        <f>SUM(E22:E24)</f>
        <v>13</v>
      </c>
      <c r="G25">
        <f>AVERAGE(D25:F25)</f>
        <v>13</v>
      </c>
      <c r="AY25" s="64" t="s">
        <v>53</v>
      </c>
      <c r="AZ25" s="65"/>
      <c r="BA25" s="58">
        <f>SUM(BA24:BV24)</f>
        <v>2665</v>
      </c>
      <c r="BB25" s="66">
        <f>BA25/AZ17</f>
        <v>266.5</v>
      </c>
      <c r="BC25" s="32"/>
      <c r="BW25" s="196" t="s">
        <v>51</v>
      </c>
      <c r="BX25" s="67" t="s">
        <v>54</v>
      </c>
      <c r="BY25" s="56"/>
      <c r="BZ25" s="56"/>
      <c r="CA25" s="68">
        <f>AVERAGE(CC3:CC15)</f>
        <v>265.90909090909093</v>
      </c>
      <c r="CB25" s="157">
        <v>0.5</v>
      </c>
      <c r="CC25" s="60">
        <f>PERCENTILE($CC$1:$CC15,0.5)</f>
        <v>240</v>
      </c>
    </row>
    <row r="26" spans="3:107" ht="15.75" thickBot="1">
      <c r="AY26" s="6"/>
      <c r="AZ26" s="8"/>
      <c r="BA26" s="5">
        <f>(SUM($AZ$3:$AZ$15))*($CE$2/3)</f>
        <v>1466.6666666666665</v>
      </c>
      <c r="BB26" s="199" t="str">
        <f>IF(BA25&gt;BA26,"ATINGE CONCEITO 3","NAO")</f>
        <v>ATINGE CONCEITO 3</v>
      </c>
      <c r="BC26" s="200"/>
      <c r="BD26" s="200"/>
      <c r="BE26" s="200"/>
      <c r="BF26" s="200"/>
      <c r="BG26" s="200"/>
      <c r="BH26" s="200"/>
      <c r="BW26" s="197"/>
      <c r="BX26" s="69" t="s">
        <v>55</v>
      </c>
      <c r="BY26" s="60"/>
      <c r="BZ26" s="60"/>
      <c r="CA26" s="61">
        <f>QUARTILE(CC3:CC15,1)</f>
        <v>180</v>
      </c>
      <c r="CB26" s="157">
        <v>0.4</v>
      </c>
      <c r="CC26" s="60">
        <f>PERCENTILE($CC$1:$CC15,0.4)</f>
        <v>235</v>
      </c>
    </row>
    <row r="27" spans="3:107" ht="15.75" thickBot="1">
      <c r="AY27" s="70" t="s">
        <v>56</v>
      </c>
      <c r="AZ27" s="71"/>
      <c r="BA27" s="5">
        <f>(SUM($AZ$3:$AZ$15))*($CG$2/3)</f>
        <v>1866.6666666666665</v>
      </c>
      <c r="BB27" s="199" t="str">
        <f>IF(BA25&gt;=BA27,"ATINGE CONCEITO 4","NAO")</f>
        <v>ATINGE CONCEITO 4</v>
      </c>
      <c r="BC27" s="200"/>
      <c r="BD27" s="200"/>
      <c r="BE27" s="200"/>
      <c r="BF27" s="200"/>
      <c r="BG27" s="200"/>
      <c r="BH27" s="200"/>
      <c r="BW27" s="197"/>
      <c r="BX27" s="69" t="s">
        <v>57</v>
      </c>
      <c r="BY27" s="60"/>
      <c r="BZ27" s="60"/>
      <c r="CA27" s="72">
        <f>MEDIAN(CC3:CC15)</f>
        <v>240</v>
      </c>
      <c r="CB27" s="167">
        <v>0.35</v>
      </c>
      <c r="CC27" s="60">
        <f>PERCENTILE($CC$1:$CC15,0.35)</f>
        <v>217.5</v>
      </c>
    </row>
    <row r="28" spans="3:107" ht="15.75" thickBot="1">
      <c r="AY28" s="64"/>
      <c r="AZ28" s="65"/>
      <c r="BA28" s="5">
        <f>(SUM($AZ$3:$AZ$15))*($CI$2/3)</f>
        <v>2266.6666666666665</v>
      </c>
      <c r="BB28" s="199" t="str">
        <f>IF(BA25&gt;=BA28,"ATINGE CONCEITO 5","NAO")</f>
        <v>ATINGE CONCEITO 5</v>
      </c>
      <c r="BC28" s="200"/>
      <c r="BD28" s="200"/>
      <c r="BE28" s="200"/>
      <c r="BF28" s="200"/>
      <c r="BG28" s="200"/>
      <c r="BH28" s="200"/>
      <c r="BW28" s="197"/>
      <c r="BX28" s="69" t="s">
        <v>58</v>
      </c>
      <c r="BY28" s="60"/>
      <c r="BZ28" s="60"/>
      <c r="CA28" s="61">
        <f>QUARTILE(CC3:CC15,3)</f>
        <v>310</v>
      </c>
      <c r="CB28" s="157">
        <v>0.3</v>
      </c>
      <c r="CC28" s="60">
        <f>PERCENTILE($CC$1:$CC15,0.3)</f>
        <v>200</v>
      </c>
    </row>
    <row r="29" spans="3:107" ht="15.75" thickBot="1">
      <c r="BW29" s="198"/>
      <c r="BX29" s="73" t="s">
        <v>59</v>
      </c>
      <c r="BY29" s="62"/>
      <c r="BZ29" s="62"/>
      <c r="CA29" s="63">
        <f>QUARTILE(CC3:CC15,4)</f>
        <v>660</v>
      </c>
    </row>
    <row r="30" spans="3:107" ht="15.75" thickBot="1"/>
    <row r="31" spans="3:107" ht="15.75" thickBot="1">
      <c r="AY31" s="178" t="s">
        <v>60</v>
      </c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84"/>
    </row>
    <row r="32" spans="3:107" ht="15.75" thickBot="1">
      <c r="AY32" s="74"/>
      <c r="AZ32" s="58"/>
      <c r="BA32" s="1" t="s">
        <v>61</v>
      </c>
      <c r="BB32" s="52"/>
      <c r="BC32" s="52"/>
      <c r="BD32" s="52" t="s">
        <v>62</v>
      </c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8"/>
    </row>
    <row r="33" spans="51:74" ht="15.75" thickBot="1">
      <c r="AY33" s="1" t="s">
        <v>63</v>
      </c>
      <c r="AZ33" s="58"/>
      <c r="BA33" s="202">
        <f>AZ17-COUNTIF(CE3:CE15,"=NAO")</f>
        <v>8</v>
      </c>
      <c r="BB33" s="183"/>
      <c r="BC33" s="88"/>
      <c r="BD33" s="203">
        <f>(BA33/G22)*100</f>
        <v>80</v>
      </c>
      <c r="BE33" s="204"/>
      <c r="BF33" s="205"/>
      <c r="BG33" s="87"/>
      <c r="BH33" s="52" t="str">
        <f>IF(BD33&gt;=80,"ATINGEM CONCEITO 3","NAO")</f>
        <v>ATINGEM CONCEITO 3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4" spans="51:74" ht="15.75" thickBot="1">
      <c r="AY34" s="1" t="s">
        <v>64</v>
      </c>
      <c r="AZ34" s="58"/>
      <c r="BA34" s="202">
        <f>AZ17-COUNTIF(CG3:CG15,"=NAO")</f>
        <v>8</v>
      </c>
      <c r="BB34" s="183"/>
      <c r="BC34" s="88"/>
      <c r="BD34" s="203">
        <f>(BA34/G22)*100</f>
        <v>80</v>
      </c>
      <c r="BE34" s="204"/>
      <c r="BF34" s="205"/>
      <c r="BG34" s="87"/>
      <c r="BH34" s="52" t="str">
        <f>IF(BD34&gt;=80," ATINGEM CONCEITO 4","NAO")</f>
        <v xml:space="preserve"> ATINGEM CONCEITO 4</v>
      </c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8"/>
    </row>
    <row r="35" spans="51:74" ht="15.75" thickBot="1">
      <c r="AY35" s="206" t="s">
        <v>65</v>
      </c>
      <c r="AZ35" s="207"/>
      <c r="BA35" s="202">
        <f>AZ17-COUNTIF(CI3:CI15,"=NAO")</f>
        <v>7</v>
      </c>
      <c r="BB35" s="183"/>
      <c r="BC35" s="88"/>
      <c r="BD35" s="203">
        <f>(BA35/G22)*100</f>
        <v>70</v>
      </c>
      <c r="BE35" s="204"/>
      <c r="BF35" s="205"/>
      <c r="BG35" s="87"/>
      <c r="BH35" s="52" t="str">
        <f>IF(BD35&gt;=80,"ATINGEM CONCEITO 5","NAO")</f>
        <v>NAO</v>
      </c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8"/>
    </row>
    <row r="37" spans="51:74" ht="15.75" thickBot="1"/>
    <row r="38" spans="51:74" ht="15.75" thickBot="1">
      <c r="AY38" s="208" t="s">
        <v>66</v>
      </c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10"/>
    </row>
    <row r="39" spans="51:74" ht="15.75" thickBot="1">
      <c r="AY39" t="s">
        <v>42</v>
      </c>
      <c r="AZ39">
        <f>G22</f>
        <v>10</v>
      </c>
      <c r="BA39" s="75" t="s">
        <v>8</v>
      </c>
      <c r="BB39" s="76" t="s">
        <v>9</v>
      </c>
      <c r="BC39" s="76"/>
      <c r="BD39" s="76" t="s">
        <v>10</v>
      </c>
      <c r="BE39" s="76"/>
      <c r="BF39" s="76" t="s">
        <v>11</v>
      </c>
      <c r="BG39" s="76"/>
      <c r="BH39" s="76" t="s">
        <v>12</v>
      </c>
      <c r="BI39" s="76" t="s">
        <v>13</v>
      </c>
      <c r="BJ39" s="76" t="s">
        <v>14</v>
      </c>
      <c r="BK39" s="76" t="s">
        <v>15</v>
      </c>
      <c r="BL39" s="76" t="s">
        <v>16</v>
      </c>
      <c r="BM39" s="76"/>
      <c r="BN39" s="76" t="s">
        <v>17</v>
      </c>
      <c r="BO39" s="76"/>
      <c r="BP39" s="76" t="s">
        <v>27</v>
      </c>
      <c r="BQ39" s="76" t="s">
        <v>19</v>
      </c>
      <c r="BR39" s="76" t="s">
        <v>20</v>
      </c>
      <c r="BS39" s="76"/>
      <c r="BT39" s="76" t="s">
        <v>21</v>
      </c>
      <c r="BU39" s="76"/>
      <c r="BV39" s="77" t="s">
        <v>22</v>
      </c>
    </row>
    <row r="40" spans="51:74">
      <c r="AY40" t="s">
        <v>67</v>
      </c>
      <c r="BA40">
        <f>COUNTIF(BA3:BA15,"&gt;0")</f>
        <v>2</v>
      </c>
      <c r="BB40">
        <f>COUNTIF(BB3:BB15,"&gt;0")</f>
        <v>8</v>
      </c>
      <c r="BD40">
        <f>COUNTIF(BD3:BD15,"&gt;0")</f>
        <v>9</v>
      </c>
      <c r="BF40">
        <f>COUNTIF(BF3:BF15,"&gt;0")</f>
        <v>3</v>
      </c>
      <c r="BH40">
        <f t="shared" ref="BH40:BV40" si="58">COUNTIF(BH3:BH15,"&gt;0")</f>
        <v>4</v>
      </c>
      <c r="BI40">
        <f t="shared" si="58"/>
        <v>1</v>
      </c>
      <c r="BJ40">
        <f t="shared" si="58"/>
        <v>2</v>
      </c>
      <c r="BK40">
        <f t="shared" si="58"/>
        <v>0</v>
      </c>
      <c r="BL40">
        <f t="shared" si="58"/>
        <v>0</v>
      </c>
      <c r="BM40">
        <f t="shared" si="58"/>
        <v>0</v>
      </c>
      <c r="BN40">
        <f t="shared" si="58"/>
        <v>0</v>
      </c>
      <c r="BO40">
        <f t="shared" si="58"/>
        <v>0</v>
      </c>
      <c r="BP40">
        <f t="shared" si="58"/>
        <v>0</v>
      </c>
      <c r="BQ40">
        <f t="shared" si="58"/>
        <v>0</v>
      </c>
      <c r="BR40">
        <f t="shared" si="58"/>
        <v>0</v>
      </c>
      <c r="BS40">
        <f t="shared" si="58"/>
        <v>0</v>
      </c>
      <c r="BT40">
        <f t="shared" si="58"/>
        <v>1</v>
      </c>
      <c r="BU40">
        <f t="shared" si="58"/>
        <v>0</v>
      </c>
      <c r="BV40">
        <f t="shared" si="58"/>
        <v>0</v>
      </c>
    </row>
    <row r="41" spans="51:74">
      <c r="AY41" t="s">
        <v>68</v>
      </c>
      <c r="BA41" s="78">
        <f>BA40/$AZ$39*100</f>
        <v>20</v>
      </c>
      <c r="BB41" s="78">
        <f t="shared" ref="BB41:BV41" si="59">BB40/$AZ$39*100</f>
        <v>80</v>
      </c>
      <c r="BC41" s="78"/>
      <c r="BD41" s="78">
        <f t="shared" si="59"/>
        <v>90</v>
      </c>
      <c r="BE41" s="78"/>
      <c r="BF41" s="78">
        <f t="shared" si="59"/>
        <v>30</v>
      </c>
      <c r="BG41" s="78"/>
      <c r="BH41" s="78">
        <f t="shared" si="59"/>
        <v>40</v>
      </c>
      <c r="BI41" s="78">
        <f t="shared" si="59"/>
        <v>10</v>
      </c>
      <c r="BJ41" s="78">
        <f t="shared" si="59"/>
        <v>20</v>
      </c>
      <c r="BK41" s="78">
        <f t="shared" si="59"/>
        <v>0</v>
      </c>
      <c r="BL41" s="78">
        <f t="shared" si="59"/>
        <v>0</v>
      </c>
      <c r="BM41" s="78">
        <f t="shared" si="59"/>
        <v>0</v>
      </c>
      <c r="BN41" s="78">
        <f t="shared" si="59"/>
        <v>0</v>
      </c>
      <c r="BO41" s="78">
        <f t="shared" si="59"/>
        <v>0</v>
      </c>
      <c r="BP41" s="78">
        <f t="shared" si="59"/>
        <v>0</v>
      </c>
      <c r="BQ41" s="78">
        <f t="shared" si="59"/>
        <v>0</v>
      </c>
      <c r="BR41" s="78">
        <f t="shared" si="59"/>
        <v>0</v>
      </c>
      <c r="BS41" s="78">
        <f t="shared" si="59"/>
        <v>0</v>
      </c>
      <c r="BT41" s="78">
        <f t="shared" si="59"/>
        <v>10</v>
      </c>
      <c r="BU41" s="78">
        <f t="shared" si="59"/>
        <v>0</v>
      </c>
      <c r="BV41" s="78">
        <f t="shared" si="59"/>
        <v>0</v>
      </c>
    </row>
    <row r="42" spans="51:74" ht="15.75" thickBot="1">
      <c r="BA42" t="s">
        <v>29</v>
      </c>
      <c r="BK42" t="s">
        <v>49</v>
      </c>
      <c r="BQ42" t="s">
        <v>52</v>
      </c>
    </row>
    <row r="43" spans="51:74" ht="15.75" thickBot="1">
      <c r="AY43" t="s">
        <v>23</v>
      </c>
      <c r="BA43" s="174">
        <f>COUNTIF(BC3:BC15,"&gt;0")/$AZ$39*100</f>
        <v>80</v>
      </c>
      <c r="BB43" s="175"/>
      <c r="BC43" s="79"/>
      <c r="BJ43" t="s">
        <v>26</v>
      </c>
      <c r="BK43" s="174">
        <f>COUNTIF(BM3:BM15,"&gt;0")/$AZ$39*100</f>
        <v>0</v>
      </c>
      <c r="BL43" s="175"/>
      <c r="BM43" s="79"/>
      <c r="BP43" t="s">
        <v>28</v>
      </c>
      <c r="BQ43" s="174">
        <f>COUNTIF(BS3:BS15,"&gt;0")/$AZ$39*100</f>
        <v>0</v>
      </c>
      <c r="BR43" s="175"/>
      <c r="BS43" s="79"/>
    </row>
    <row r="44" spans="51:74" ht="15.75" thickBot="1">
      <c r="AY44" t="s">
        <v>24</v>
      </c>
      <c r="BA44" s="211">
        <f>COUNTIF(BE3:BE107,"&gt;0")/$AZ$39*100</f>
        <v>100</v>
      </c>
      <c r="BB44" s="212"/>
      <c r="BC44" s="212"/>
      <c r="BD44" s="213"/>
      <c r="BE44" s="79"/>
    </row>
    <row r="45" spans="51:74" ht="15.75" thickBot="1">
      <c r="AY45" t="s">
        <v>69</v>
      </c>
      <c r="BA45" s="174">
        <f>COUNTIF(BG3:BG15,"&gt;0")/$AZ$39*100</f>
        <v>100</v>
      </c>
      <c r="BB45" s="201"/>
      <c r="BC45" s="201"/>
      <c r="BD45" s="201"/>
      <c r="BE45" s="201"/>
      <c r="BF45" s="175"/>
      <c r="BG45" s="55"/>
    </row>
    <row r="46" spans="51:74" ht="15.75" thickBot="1"/>
    <row r="47" spans="51:74" ht="15.75" thickBot="1">
      <c r="AY47" t="s">
        <v>23</v>
      </c>
      <c r="BA47" s="174">
        <f>COUNTIF(BC3:BC15,"&gt;1")/$AZ$39*100</f>
        <v>60</v>
      </c>
      <c r="BB47" s="175"/>
    </row>
  </sheetData>
  <protectedRanges>
    <protectedRange password="E804" sqref="T96:AI96" name="Dados da produção_1"/>
  </protectedRanges>
  <mergeCells count="30">
    <mergeCell ref="BA45:BF45"/>
    <mergeCell ref="AY31:BV31"/>
    <mergeCell ref="BA33:BB33"/>
    <mergeCell ref="BD33:BF33"/>
    <mergeCell ref="BA34:BB34"/>
    <mergeCell ref="BD34:BF34"/>
    <mergeCell ref="AY35:AZ35"/>
    <mergeCell ref="BA35:BB35"/>
    <mergeCell ref="BD35:BF35"/>
    <mergeCell ref="AY38:BV38"/>
    <mergeCell ref="BA43:BB43"/>
    <mergeCell ref="BK43:BL43"/>
    <mergeCell ref="BQ43:BR43"/>
    <mergeCell ref="BA44:BD44"/>
    <mergeCell ref="BA47:BB47"/>
    <mergeCell ref="CB20:CC20"/>
    <mergeCell ref="AY21:BV21"/>
    <mergeCell ref="BW21:BX21"/>
    <mergeCell ref="E1:S1"/>
    <mergeCell ref="U1:AI1"/>
    <mergeCell ref="AK1:AY1"/>
    <mergeCell ref="BA1:BV1"/>
    <mergeCell ref="BW20:CA20"/>
    <mergeCell ref="BW22:BX22"/>
    <mergeCell ref="BW23:BX23"/>
    <mergeCell ref="BW24:BX24"/>
    <mergeCell ref="BW25:BW29"/>
    <mergeCell ref="BB26:BH26"/>
    <mergeCell ref="BB27:BH27"/>
    <mergeCell ref="BB28:BH28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DS45"/>
  <sheetViews>
    <sheetView topLeftCell="AQ7" workbookViewId="0"/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141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142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224</v>
      </c>
      <c r="B3" s="98">
        <v>1</v>
      </c>
      <c r="C3" s="97" t="s">
        <v>225</v>
      </c>
      <c r="D3" s="99" t="s">
        <v>36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02" t="s">
        <v>36</v>
      </c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3" si="0">SUM(E3,U3,AK3)</f>
        <v>0</v>
      </c>
      <c r="BB3" s="29">
        <f t="shared" si="0"/>
        <v>0</v>
      </c>
      <c r="BC3" s="29">
        <f>SUM(BA3:BB3)</f>
        <v>0</v>
      </c>
      <c r="BD3" s="29">
        <f t="shared" ref="BD3:BD13" si="1">SUM(G3,W3,AM3)</f>
        <v>0</v>
      </c>
      <c r="BE3" s="29">
        <f>SUM(BC3:BD3)</f>
        <v>0</v>
      </c>
      <c r="BF3" s="29">
        <f t="shared" ref="BF3:BF13" si="2">SUM(H3,X3,AN3)</f>
        <v>0</v>
      </c>
      <c r="BG3" s="29">
        <f>BA3+BB3+BD3+BF3</f>
        <v>0</v>
      </c>
      <c r="BH3" s="29">
        <f t="shared" ref="BH3:BJ13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3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3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0</v>
      </c>
      <c r="CD3" s="156">
        <f t="shared" ref="CD3:CD13" si="6">$CC3-(($CE$2/3)*$AZ3)</f>
        <v>-146.66666666666666</v>
      </c>
      <c r="CE3" s="22" t="str">
        <f>IF(AZ3=0," ",IF(CD3&gt;=0,3,"NAO"))</f>
        <v>NAO</v>
      </c>
      <c r="CF3" s="156">
        <f t="shared" ref="CF3:CF13" si="7">$CC3-(($CG$2/3)*$AZ3)</f>
        <v>-186.66666666666666</v>
      </c>
      <c r="CG3" s="22" t="str">
        <f>IF(AZ3=0," ",IF(CF3&gt;=0,4,"NAO"))</f>
        <v>NAO</v>
      </c>
      <c r="CH3" s="156">
        <f t="shared" ref="CH3:CH13" si="8">$CC3-(($CI$2/3)*$AZ3)</f>
        <v>-226.66666666666666</v>
      </c>
      <c r="CI3" s="22" t="str">
        <f>IF(AZ3=0," ",IF(CH3&gt;=0,5,"NAO"))</f>
        <v>NAO</v>
      </c>
      <c r="CJ3" s="22">
        <f t="shared" ref="CJ3:CJ13" si="9">(CC3)/(SUM($CC$3:$CC$13))*100</f>
        <v>0</v>
      </c>
      <c r="CK3" s="22">
        <f t="shared" ref="CK3:CK13" si="10">(CC3/(SUM($CC$3:$CC$13))*100)</f>
        <v>0</v>
      </c>
      <c r="CM3" s="22">
        <f t="shared" ref="CM3:CM13" si="11">BA3/(SUM(BA$3:BA$13)/100)</f>
        <v>0</v>
      </c>
      <c r="CN3" s="22">
        <f t="shared" ref="CN3:CN13" si="12">BB3/(SUM(BB$3:BB$13)/100)</f>
        <v>0</v>
      </c>
      <c r="CO3" s="22">
        <f t="shared" ref="CO3:CO13" si="13">BD3/(SUM(BD$3:BD$13)/100)</f>
        <v>0</v>
      </c>
      <c r="CP3" s="22">
        <f t="shared" ref="CP3:CP13" si="14">BF3/(SUM(BF$3:BF$13)/100)</f>
        <v>0</v>
      </c>
      <c r="CQ3" s="22">
        <f t="shared" ref="CQ3:CQ13" si="15">BH3/(SUM(BH$3:BH$13)/100)</f>
        <v>0</v>
      </c>
      <c r="CR3" s="22" t="e">
        <f t="shared" ref="CR3:CR13" si="16">BI3/(SUM(BI$3:BI$13)/100)</f>
        <v>#DIV/0!</v>
      </c>
      <c r="CS3" s="22">
        <f t="shared" ref="CS3:CS13" si="17">BJ3/(SUM(BJ$3:BJ$13)/100)</f>
        <v>0</v>
      </c>
      <c r="CT3" s="22" t="e">
        <f t="shared" ref="CT3:CT13" si="18">BK3/(SUM(BK$3:BK$13)/100)</f>
        <v>#DIV/0!</v>
      </c>
      <c r="CU3" s="22" t="e">
        <f t="shared" ref="CU3:CU13" si="19">BL3/(SUM(BL$3:BL$13)/100)</f>
        <v>#DIV/0!</v>
      </c>
      <c r="CV3" s="22" t="e">
        <f t="shared" ref="CV3:CV13" si="20">BN3/(SUM(BN$3:BN$13)/100)</f>
        <v>#DIV/0!</v>
      </c>
      <c r="CW3" s="22" t="e">
        <f t="shared" ref="CW3:CW13" si="21">BO3/(SUM(BO$3:BO$13)/100)</f>
        <v>#DIV/0!</v>
      </c>
      <c r="CX3" s="22" t="e">
        <f t="shared" ref="CX3:CX13" si="22">BP3/(SUM(BP$3:BP$13)/100)</f>
        <v>#DIV/0!</v>
      </c>
      <c r="CY3" s="22" t="e">
        <f t="shared" ref="CY3:CY13" si="23">BQ3/(SUM(BQ$3:BQ$13)/100)</f>
        <v>#DIV/0!</v>
      </c>
      <c r="CZ3" s="22" t="e">
        <f t="shared" ref="CZ3:CZ13" si="24">BR3/(SUM(BR$3:BR$13)/100)</f>
        <v>#DIV/0!</v>
      </c>
      <c r="DA3" s="22" t="e">
        <f t="shared" ref="DA3:DA13" si="25">BT3/(SUM(BT$3:BT$13)/100)</f>
        <v>#DIV/0!</v>
      </c>
      <c r="DB3" s="22" t="e">
        <f t="shared" ref="DB3:DB13" si="26">BU3/(SUM(BU$3:BU$13)/100)</f>
        <v>#DIV/0!</v>
      </c>
      <c r="DC3" s="22" t="e">
        <f t="shared" ref="DC3:DC13" si="27">BV3/(SUM(BV$3:BV$13)/100)</f>
        <v>#DIV/0!</v>
      </c>
      <c r="DE3" s="22">
        <f>COUNTIF(BA3,"&lt;&gt;0")</f>
        <v>0</v>
      </c>
      <c r="DF3" s="22">
        <f>COUNTIF(BB3,"&lt;&gt;0")</f>
        <v>0</v>
      </c>
      <c r="DG3" s="22">
        <f>COUNTIF(BD3,"&lt;&gt;0")</f>
        <v>0</v>
      </c>
      <c r="DH3" s="22">
        <f>COUNTIF(BF3,"&lt;&gt;0")</f>
        <v>0</v>
      </c>
      <c r="DI3" s="22">
        <f t="shared" ref="DI3:DM13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3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224</v>
      </c>
      <c r="B4" s="98">
        <v>2</v>
      </c>
      <c r="C4" s="98" t="s">
        <v>226</v>
      </c>
      <c r="D4" s="99" t="s">
        <v>36</v>
      </c>
      <c r="E4" s="31"/>
      <c r="F4" s="31"/>
      <c r="G4" s="31">
        <v>1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02" t="s">
        <v>36</v>
      </c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3" si="3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13" si="31">SUM(BA4:BB4)</f>
        <v>0</v>
      </c>
      <c r="BD4" s="29">
        <f t="shared" si="1"/>
        <v>1</v>
      </c>
      <c r="BE4" s="29">
        <f t="shared" ref="BE4:BE13" si="32">SUM(BC4:BD4)</f>
        <v>1</v>
      </c>
      <c r="BF4" s="29">
        <f t="shared" si="2"/>
        <v>0</v>
      </c>
      <c r="BG4" s="29">
        <f t="shared" ref="BG4:BG13" si="33">BA4+BB4+BD4+BF4</f>
        <v>1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3" si="34">SUM(AR4,AB4,L4)</f>
        <v>0</v>
      </c>
      <c r="BL4" s="29">
        <f t="shared" si="34"/>
        <v>0</v>
      </c>
      <c r="BM4" s="29">
        <f t="shared" ref="BM4:BM13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3" si="36">IF(BO4&gt;=3,3,BO4)</f>
        <v>0</v>
      </c>
      <c r="BQ4" s="29">
        <f t="shared" ref="BQ4:BR13" si="37">SUM(AV4,AF4,P4)</f>
        <v>0</v>
      </c>
      <c r="BR4" s="29">
        <f t="shared" si="37"/>
        <v>0</v>
      </c>
      <c r="BS4" s="29">
        <f t="shared" ref="BS4:BS13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3" si="39">IF(BU4&gt;=3,3,BU4)</f>
        <v>0</v>
      </c>
      <c r="BX4" s="28">
        <f t="shared" ref="BX4:BX13" si="40">(BA4*100)+(BB4*80)+(BD4*60)+(BF4*40)+(BH4*20)</f>
        <v>60</v>
      </c>
      <c r="BY4" s="29">
        <f t="shared" ref="BY4:BY13" si="41">IF(BI4&gt;3,30,BI4*10)</f>
        <v>0</v>
      </c>
      <c r="BZ4" s="29">
        <f t="shared" ref="BZ4:BZ13" si="42">IF(BJ4&gt;3,15,BJ4*5)</f>
        <v>0</v>
      </c>
      <c r="CA4" s="29">
        <f t="shared" ref="CA4:CA13" si="43">(BK4*200)+(BL4*100)+(BN4*50)+(BP4*20)</f>
        <v>0</v>
      </c>
      <c r="CB4" s="29">
        <f t="shared" ref="CB4:CB13" si="44">(BQ4*100)+(BR4*50)+(BT4*25)+(BV4*10)</f>
        <v>0</v>
      </c>
      <c r="CC4" s="30">
        <f t="shared" ref="CC4:CC13" si="45">IF(AZ4&gt;0,SUM(BX4:CB4), "")</f>
        <v>60</v>
      </c>
      <c r="CD4" s="156">
        <f t="shared" si="6"/>
        <v>-86.666666666666657</v>
      </c>
      <c r="CE4" s="22" t="str">
        <f t="shared" ref="CE4:CE13" si="46">IF(AZ4=0," ",IF(CD4&gt;=0,3,"NAO"))</f>
        <v>NAO</v>
      </c>
      <c r="CF4" s="156">
        <f t="shared" si="7"/>
        <v>-126.66666666666666</v>
      </c>
      <c r="CG4" s="22" t="str">
        <f t="shared" ref="CG4:CG13" si="47">IF(AZ4=0," ",IF(CF4&gt;=0,4,"NAO"))</f>
        <v>NAO</v>
      </c>
      <c r="CH4" s="156">
        <f t="shared" si="8"/>
        <v>-166.66666666666666</v>
      </c>
      <c r="CI4" s="22" t="str">
        <f t="shared" ref="CI4:CI13" si="48">IF(AZ4=0," ",IF(CH4&gt;=0,5,"NAO"))</f>
        <v>NAO</v>
      </c>
      <c r="CJ4" s="22">
        <f t="shared" si="9"/>
        <v>2.0477815699658701</v>
      </c>
      <c r="CK4" s="22">
        <f t="shared" si="10"/>
        <v>2.0477815699658701</v>
      </c>
      <c r="CM4" s="22">
        <f t="shared" si="11"/>
        <v>0</v>
      </c>
      <c r="CN4" s="22">
        <f t="shared" si="12"/>
        <v>0</v>
      </c>
      <c r="CO4" s="22">
        <f t="shared" si="13"/>
        <v>5.5555555555555554</v>
      </c>
      <c r="CP4" s="22">
        <f t="shared" si="14"/>
        <v>0</v>
      </c>
      <c r="CQ4" s="22">
        <f t="shared" si="15"/>
        <v>0</v>
      </c>
      <c r="CR4" s="22" t="e">
        <f t="shared" si="16"/>
        <v>#DIV/0!</v>
      </c>
      <c r="CS4" s="22">
        <f t="shared" si="17"/>
        <v>0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 t="e">
        <f t="shared" si="26"/>
        <v>#DIV/0!</v>
      </c>
      <c r="DC4" s="22" t="e">
        <f t="shared" si="27"/>
        <v>#DIV/0!</v>
      </c>
      <c r="DE4" s="22">
        <f t="shared" ref="DE4:DF13" si="49">COUNTIF(BA4,"&lt;&gt;0")</f>
        <v>0</v>
      </c>
      <c r="DF4" s="22">
        <f t="shared" si="49"/>
        <v>0</v>
      </c>
      <c r="DG4" s="22">
        <f t="shared" ref="DG4:DG13" si="50">COUNTIF(BD4,"&lt;&gt;0")</f>
        <v>1</v>
      </c>
      <c r="DH4" s="22">
        <f t="shared" ref="DH4:DH13" si="51">COUNTIF(BF4,"&lt;&gt;0")</f>
        <v>0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3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3" si="53">COUNTIF(BT4,"&lt;&gt;0")</f>
        <v>0</v>
      </c>
      <c r="DS4" s="22">
        <f t="shared" ref="DS4:DS13" si="54">COUNTIF(BV4,"&lt;&gt;0")</f>
        <v>0</v>
      </c>
    </row>
    <row r="5" spans="1:123" s="22" customFormat="1" ht="15.75" thickBot="1">
      <c r="A5" s="104" t="s">
        <v>224</v>
      </c>
      <c r="B5" s="98">
        <v>3</v>
      </c>
      <c r="C5" s="98" t="s">
        <v>227</v>
      </c>
      <c r="D5" s="99" t="s">
        <v>36</v>
      </c>
      <c r="E5" s="31"/>
      <c r="F5" s="31"/>
      <c r="G5" s="31">
        <v>5</v>
      </c>
      <c r="H5" s="31">
        <v>1</v>
      </c>
      <c r="I5" s="31"/>
      <c r="J5" s="31"/>
      <c r="K5" s="31">
        <v>1</v>
      </c>
      <c r="L5" s="31"/>
      <c r="M5" s="31"/>
      <c r="N5" s="31"/>
      <c r="O5" s="31"/>
      <c r="P5" s="31"/>
      <c r="Q5" s="31"/>
      <c r="R5" s="31"/>
      <c r="S5" s="31"/>
      <c r="T5" s="102" t="s">
        <v>36</v>
      </c>
      <c r="U5" s="31"/>
      <c r="V5" s="31">
        <v>1</v>
      </c>
      <c r="W5" s="31">
        <v>3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1</v>
      </c>
      <c r="BC5" s="29">
        <f t="shared" si="31"/>
        <v>1</v>
      </c>
      <c r="BD5" s="29">
        <f t="shared" si="1"/>
        <v>8</v>
      </c>
      <c r="BE5" s="29">
        <f t="shared" si="32"/>
        <v>9</v>
      </c>
      <c r="BF5" s="29">
        <f t="shared" si="2"/>
        <v>1</v>
      </c>
      <c r="BG5" s="29">
        <f t="shared" si="33"/>
        <v>10</v>
      </c>
      <c r="BH5" s="29">
        <f t="shared" si="3"/>
        <v>0</v>
      </c>
      <c r="BI5" s="29">
        <f t="shared" si="3"/>
        <v>0</v>
      </c>
      <c r="BJ5" s="29">
        <f t="shared" si="3"/>
        <v>1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600</v>
      </c>
      <c r="BY5" s="29">
        <f t="shared" si="41"/>
        <v>0</v>
      </c>
      <c r="BZ5" s="29">
        <f t="shared" si="42"/>
        <v>5</v>
      </c>
      <c r="CA5" s="29">
        <f t="shared" si="43"/>
        <v>0</v>
      </c>
      <c r="CB5" s="29">
        <f t="shared" si="44"/>
        <v>0</v>
      </c>
      <c r="CC5" s="30">
        <f t="shared" si="45"/>
        <v>605</v>
      </c>
      <c r="CD5" s="156">
        <f t="shared" si="6"/>
        <v>458.33333333333337</v>
      </c>
      <c r="CE5" s="22">
        <f t="shared" si="46"/>
        <v>3</v>
      </c>
      <c r="CF5" s="156">
        <f t="shared" si="7"/>
        <v>418.33333333333337</v>
      </c>
      <c r="CG5" s="22">
        <f t="shared" si="47"/>
        <v>4</v>
      </c>
      <c r="CH5" s="156">
        <f t="shared" si="8"/>
        <v>378.33333333333337</v>
      </c>
      <c r="CI5" s="22">
        <f t="shared" si="48"/>
        <v>5</v>
      </c>
      <c r="CJ5" s="22">
        <f t="shared" si="9"/>
        <v>20.648464163822524</v>
      </c>
      <c r="CK5" s="22">
        <f t="shared" si="10"/>
        <v>20.648464163822524</v>
      </c>
      <c r="CM5" s="22">
        <f t="shared" si="11"/>
        <v>0</v>
      </c>
      <c r="CN5" s="22">
        <f t="shared" si="12"/>
        <v>9.0909090909090917</v>
      </c>
      <c r="CO5" s="22">
        <f t="shared" si="13"/>
        <v>44.444444444444443</v>
      </c>
      <c r="CP5" s="22">
        <f t="shared" si="14"/>
        <v>6.25</v>
      </c>
      <c r="CQ5" s="22">
        <f t="shared" si="15"/>
        <v>0</v>
      </c>
      <c r="CR5" s="22" t="e">
        <f t="shared" si="16"/>
        <v>#DIV/0!</v>
      </c>
      <c r="CS5" s="22">
        <f t="shared" si="17"/>
        <v>50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 t="e">
        <f t="shared" si="26"/>
        <v>#DIV/0!</v>
      </c>
      <c r="DC5" s="22" t="e">
        <f t="shared" si="27"/>
        <v>#DIV/0!</v>
      </c>
      <c r="DE5" s="22">
        <f t="shared" si="49"/>
        <v>0</v>
      </c>
      <c r="DF5" s="22">
        <f t="shared" si="49"/>
        <v>1</v>
      </c>
      <c r="DG5" s="22">
        <f t="shared" si="50"/>
        <v>1</v>
      </c>
      <c r="DH5" s="22">
        <f t="shared" si="51"/>
        <v>1</v>
      </c>
      <c r="DI5" s="22">
        <f t="shared" si="28"/>
        <v>0</v>
      </c>
      <c r="DJ5" s="22">
        <f t="shared" si="28"/>
        <v>0</v>
      </c>
      <c r="DK5" s="22">
        <f t="shared" si="28"/>
        <v>1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224</v>
      </c>
      <c r="B6" s="98">
        <v>4</v>
      </c>
      <c r="C6" s="98" t="s">
        <v>228</v>
      </c>
      <c r="D6" s="99" t="s">
        <v>36</v>
      </c>
      <c r="E6" s="31"/>
      <c r="F6" s="31"/>
      <c r="G6" s="31"/>
      <c r="H6" s="31"/>
      <c r="I6" s="31">
        <v>1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102" t="s">
        <v>36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0</v>
      </c>
      <c r="BC6" s="29">
        <f t="shared" si="31"/>
        <v>0</v>
      </c>
      <c r="BD6" s="29">
        <f t="shared" si="1"/>
        <v>0</v>
      </c>
      <c r="BE6" s="29">
        <f t="shared" si="32"/>
        <v>0</v>
      </c>
      <c r="BF6" s="29">
        <f t="shared" si="2"/>
        <v>0</v>
      </c>
      <c r="BG6" s="29">
        <f t="shared" si="33"/>
        <v>0</v>
      </c>
      <c r="BH6" s="29">
        <f t="shared" si="3"/>
        <v>1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20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20</v>
      </c>
      <c r="CD6" s="156">
        <f t="shared" si="6"/>
        <v>-126.66666666666666</v>
      </c>
      <c r="CE6" s="22" t="str">
        <f t="shared" si="46"/>
        <v>NAO</v>
      </c>
      <c r="CF6" s="156">
        <f t="shared" si="7"/>
        <v>-166.66666666666666</v>
      </c>
      <c r="CG6" s="22" t="str">
        <f t="shared" si="47"/>
        <v>NAO</v>
      </c>
      <c r="CH6" s="156">
        <f t="shared" si="8"/>
        <v>-206.66666666666666</v>
      </c>
      <c r="CI6" s="22" t="str">
        <f t="shared" si="48"/>
        <v>NAO</v>
      </c>
      <c r="CJ6" s="22">
        <f t="shared" si="9"/>
        <v>0.68259385665529015</v>
      </c>
      <c r="CK6" s="22">
        <f t="shared" si="10"/>
        <v>0.68259385665529015</v>
      </c>
      <c r="CM6" s="22">
        <f t="shared" si="11"/>
        <v>0</v>
      </c>
      <c r="CN6" s="22">
        <f t="shared" si="12"/>
        <v>0</v>
      </c>
      <c r="CO6" s="22">
        <f t="shared" si="13"/>
        <v>0</v>
      </c>
      <c r="CP6" s="22">
        <f t="shared" si="14"/>
        <v>0</v>
      </c>
      <c r="CQ6" s="22">
        <f t="shared" si="15"/>
        <v>100</v>
      </c>
      <c r="CR6" s="22" t="e">
        <f t="shared" si="16"/>
        <v>#DIV/0!</v>
      </c>
      <c r="CS6" s="22">
        <f t="shared" si="17"/>
        <v>0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 t="e">
        <f t="shared" si="26"/>
        <v>#DIV/0!</v>
      </c>
      <c r="DC6" s="22" t="e">
        <f t="shared" si="27"/>
        <v>#DIV/0!</v>
      </c>
      <c r="DE6" s="22">
        <f t="shared" si="49"/>
        <v>0</v>
      </c>
      <c r="DF6" s="22">
        <f t="shared" si="49"/>
        <v>0</v>
      </c>
      <c r="DG6" s="22">
        <f t="shared" si="50"/>
        <v>0</v>
      </c>
      <c r="DH6" s="22">
        <f t="shared" si="51"/>
        <v>0</v>
      </c>
      <c r="DI6" s="22">
        <f t="shared" si="28"/>
        <v>1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 t="s">
        <v>224</v>
      </c>
      <c r="B7" s="98">
        <v>5</v>
      </c>
      <c r="C7" s="98" t="s">
        <v>229</v>
      </c>
      <c r="D7" s="99" t="s">
        <v>36</v>
      </c>
      <c r="E7" s="31"/>
      <c r="F7" s="31"/>
      <c r="G7" s="31"/>
      <c r="H7" s="31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02" t="s">
        <v>36</v>
      </c>
      <c r="U7" s="31"/>
      <c r="V7" s="31">
        <v>1</v>
      </c>
      <c r="W7" s="31">
        <v>2</v>
      </c>
      <c r="X7" s="31">
        <v>2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1</v>
      </c>
      <c r="BC7" s="29">
        <f t="shared" si="31"/>
        <v>1</v>
      </c>
      <c r="BD7" s="29">
        <f t="shared" si="1"/>
        <v>2</v>
      </c>
      <c r="BE7" s="29">
        <f t="shared" si="32"/>
        <v>3</v>
      </c>
      <c r="BF7" s="29">
        <f t="shared" si="2"/>
        <v>4</v>
      </c>
      <c r="BG7" s="29">
        <f t="shared" si="33"/>
        <v>7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360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360</v>
      </c>
      <c r="CD7" s="156">
        <f t="shared" si="6"/>
        <v>213.33333333333334</v>
      </c>
      <c r="CE7" s="22">
        <f t="shared" si="46"/>
        <v>3</v>
      </c>
      <c r="CF7" s="156">
        <f t="shared" si="7"/>
        <v>173.33333333333334</v>
      </c>
      <c r="CG7" s="22">
        <f t="shared" si="47"/>
        <v>4</v>
      </c>
      <c r="CH7" s="156">
        <f t="shared" si="8"/>
        <v>133.33333333333334</v>
      </c>
      <c r="CI7" s="22">
        <f t="shared" si="48"/>
        <v>5</v>
      </c>
      <c r="CJ7" s="22">
        <f t="shared" si="9"/>
        <v>12.286689419795222</v>
      </c>
      <c r="CK7" s="22">
        <f t="shared" si="10"/>
        <v>12.286689419795222</v>
      </c>
      <c r="CM7" s="22">
        <f t="shared" si="11"/>
        <v>0</v>
      </c>
      <c r="CN7" s="22">
        <f t="shared" si="12"/>
        <v>9.0909090909090917</v>
      </c>
      <c r="CO7" s="22">
        <f t="shared" si="13"/>
        <v>11.111111111111111</v>
      </c>
      <c r="CP7" s="22">
        <f t="shared" si="14"/>
        <v>25</v>
      </c>
      <c r="CQ7" s="22">
        <f t="shared" si="15"/>
        <v>0</v>
      </c>
      <c r="CR7" s="22" t="e">
        <f t="shared" si="16"/>
        <v>#DIV/0!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 t="e">
        <f t="shared" si="26"/>
        <v>#DIV/0!</v>
      </c>
      <c r="DC7" s="22" t="e">
        <f t="shared" si="27"/>
        <v>#DIV/0!</v>
      </c>
      <c r="DE7" s="22">
        <f t="shared" si="49"/>
        <v>0</v>
      </c>
      <c r="DF7" s="22">
        <f t="shared" si="49"/>
        <v>1</v>
      </c>
      <c r="DG7" s="22">
        <f t="shared" si="50"/>
        <v>1</v>
      </c>
      <c r="DH7" s="22">
        <f t="shared" si="51"/>
        <v>1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">
        <v>224</v>
      </c>
      <c r="B8" s="98">
        <v>6</v>
      </c>
      <c r="C8" s="98" t="s">
        <v>230</v>
      </c>
      <c r="D8" s="99" t="s">
        <v>36</v>
      </c>
      <c r="E8" s="31"/>
      <c r="F8" s="31">
        <v>1</v>
      </c>
      <c r="G8" s="31"/>
      <c r="H8" s="31">
        <v>3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102" t="s">
        <v>36</v>
      </c>
      <c r="U8" s="31"/>
      <c r="V8" s="31">
        <v>1</v>
      </c>
      <c r="W8" s="31">
        <v>1</v>
      </c>
      <c r="X8" s="31">
        <v>3</v>
      </c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0</v>
      </c>
      <c r="BB8" s="29">
        <f t="shared" si="0"/>
        <v>2</v>
      </c>
      <c r="BC8" s="29">
        <f t="shared" si="31"/>
        <v>2</v>
      </c>
      <c r="BD8" s="29">
        <f t="shared" si="1"/>
        <v>1</v>
      </c>
      <c r="BE8" s="29">
        <f t="shared" si="32"/>
        <v>3</v>
      </c>
      <c r="BF8" s="29">
        <f t="shared" si="2"/>
        <v>6</v>
      </c>
      <c r="BG8" s="29">
        <f t="shared" si="33"/>
        <v>9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460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460</v>
      </c>
      <c r="CD8" s="156">
        <f t="shared" si="6"/>
        <v>313.33333333333337</v>
      </c>
      <c r="CE8" s="22">
        <f t="shared" si="46"/>
        <v>3</v>
      </c>
      <c r="CF8" s="156">
        <f t="shared" si="7"/>
        <v>273.33333333333337</v>
      </c>
      <c r="CG8" s="22">
        <f t="shared" si="47"/>
        <v>4</v>
      </c>
      <c r="CH8" s="156">
        <f t="shared" si="8"/>
        <v>233.33333333333334</v>
      </c>
      <c r="CI8" s="22">
        <f t="shared" si="48"/>
        <v>5</v>
      </c>
      <c r="CJ8" s="22">
        <f t="shared" si="9"/>
        <v>15.699658703071673</v>
      </c>
      <c r="CK8" s="22">
        <f t="shared" si="10"/>
        <v>15.699658703071673</v>
      </c>
      <c r="CM8" s="22">
        <f t="shared" si="11"/>
        <v>0</v>
      </c>
      <c r="CN8" s="22">
        <f t="shared" si="12"/>
        <v>18.181818181818183</v>
      </c>
      <c r="CO8" s="22">
        <f t="shared" si="13"/>
        <v>5.5555555555555554</v>
      </c>
      <c r="CP8" s="22">
        <f t="shared" si="14"/>
        <v>37.5</v>
      </c>
      <c r="CQ8" s="22">
        <f t="shared" si="15"/>
        <v>0</v>
      </c>
      <c r="CR8" s="22" t="e">
        <f t="shared" si="16"/>
        <v>#DIV/0!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 t="e">
        <f t="shared" si="26"/>
        <v>#DIV/0!</v>
      </c>
      <c r="DC8" s="22" t="e">
        <f t="shared" si="27"/>
        <v>#DIV/0!</v>
      </c>
      <c r="DE8" s="22">
        <f t="shared" si="49"/>
        <v>0</v>
      </c>
      <c r="DF8" s="22">
        <f t="shared" si="49"/>
        <v>1</v>
      </c>
      <c r="DG8" s="22">
        <f t="shared" si="50"/>
        <v>1</v>
      </c>
      <c r="DH8" s="22">
        <f t="shared" si="51"/>
        <v>1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">
        <v>224</v>
      </c>
      <c r="B9" s="98">
        <v>7</v>
      </c>
      <c r="C9" s="98" t="s">
        <v>231</v>
      </c>
      <c r="D9" s="99" t="s">
        <v>36</v>
      </c>
      <c r="E9" s="31"/>
      <c r="F9" s="31"/>
      <c r="G9" s="31"/>
      <c r="H9" s="31">
        <v>2</v>
      </c>
      <c r="I9" s="31"/>
      <c r="J9" s="31"/>
      <c r="K9" s="31">
        <v>1</v>
      </c>
      <c r="L9" s="31"/>
      <c r="M9" s="31"/>
      <c r="N9" s="31"/>
      <c r="O9" s="31"/>
      <c r="P9" s="31"/>
      <c r="Q9" s="31"/>
      <c r="R9" s="31"/>
      <c r="S9" s="31"/>
      <c r="T9" s="102" t="s">
        <v>36</v>
      </c>
      <c r="U9" s="31"/>
      <c r="V9" s="31"/>
      <c r="W9" s="31">
        <v>1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0</v>
      </c>
      <c r="BB9" s="29">
        <f t="shared" si="0"/>
        <v>0</v>
      </c>
      <c r="BC9" s="29">
        <f t="shared" si="31"/>
        <v>0</v>
      </c>
      <c r="BD9" s="29">
        <f t="shared" si="1"/>
        <v>1</v>
      </c>
      <c r="BE9" s="29">
        <f t="shared" si="32"/>
        <v>1</v>
      </c>
      <c r="BF9" s="29">
        <f t="shared" si="2"/>
        <v>2</v>
      </c>
      <c r="BG9" s="29">
        <f t="shared" si="33"/>
        <v>3</v>
      </c>
      <c r="BH9" s="29">
        <f t="shared" si="3"/>
        <v>0</v>
      </c>
      <c r="BI9" s="29">
        <f t="shared" si="3"/>
        <v>0</v>
      </c>
      <c r="BJ9" s="29">
        <f t="shared" si="3"/>
        <v>1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140</v>
      </c>
      <c r="BY9" s="29">
        <f t="shared" si="41"/>
        <v>0</v>
      </c>
      <c r="BZ9" s="29">
        <f t="shared" si="42"/>
        <v>5</v>
      </c>
      <c r="CA9" s="29">
        <f t="shared" si="43"/>
        <v>0</v>
      </c>
      <c r="CB9" s="29">
        <f t="shared" si="44"/>
        <v>0</v>
      </c>
      <c r="CC9" s="30">
        <f t="shared" si="45"/>
        <v>145</v>
      </c>
      <c r="CD9" s="156">
        <f t="shared" si="6"/>
        <v>-1.6666666666666572</v>
      </c>
      <c r="CE9" s="22" t="str">
        <f t="shared" si="46"/>
        <v>NAO</v>
      </c>
      <c r="CF9" s="156">
        <f t="shared" si="7"/>
        <v>-41.666666666666657</v>
      </c>
      <c r="CG9" s="22" t="str">
        <f t="shared" si="47"/>
        <v>NAO</v>
      </c>
      <c r="CH9" s="156">
        <f t="shared" si="8"/>
        <v>-81.666666666666657</v>
      </c>
      <c r="CI9" s="22" t="str">
        <f t="shared" si="48"/>
        <v>NAO</v>
      </c>
      <c r="CJ9" s="22">
        <f t="shared" si="9"/>
        <v>4.9488054607508536</v>
      </c>
      <c r="CK9" s="22">
        <f t="shared" si="10"/>
        <v>4.9488054607508536</v>
      </c>
      <c r="CM9" s="22">
        <f t="shared" si="11"/>
        <v>0</v>
      </c>
      <c r="CN9" s="22">
        <f t="shared" si="12"/>
        <v>0</v>
      </c>
      <c r="CO9" s="22">
        <f t="shared" si="13"/>
        <v>5.5555555555555554</v>
      </c>
      <c r="CP9" s="22">
        <f t="shared" si="14"/>
        <v>12.5</v>
      </c>
      <c r="CQ9" s="22">
        <f t="shared" si="15"/>
        <v>0</v>
      </c>
      <c r="CR9" s="22" t="e">
        <f t="shared" si="16"/>
        <v>#DIV/0!</v>
      </c>
      <c r="CS9" s="22">
        <f t="shared" si="17"/>
        <v>50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 t="e">
        <f t="shared" si="26"/>
        <v>#DIV/0!</v>
      </c>
      <c r="DC9" s="22" t="e">
        <f t="shared" si="27"/>
        <v>#DIV/0!</v>
      </c>
      <c r="DE9" s="22">
        <f t="shared" si="49"/>
        <v>0</v>
      </c>
      <c r="DF9" s="22">
        <f t="shared" si="49"/>
        <v>0</v>
      </c>
      <c r="DG9" s="22">
        <f t="shared" si="50"/>
        <v>1</v>
      </c>
      <c r="DH9" s="22">
        <f t="shared" si="51"/>
        <v>1</v>
      </c>
      <c r="DI9" s="22">
        <f t="shared" si="28"/>
        <v>0</v>
      </c>
      <c r="DJ9" s="22">
        <f t="shared" si="28"/>
        <v>0</v>
      </c>
      <c r="DK9" s="22">
        <f t="shared" si="28"/>
        <v>1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224</v>
      </c>
      <c r="B10" s="98">
        <v>8</v>
      </c>
      <c r="C10" s="98" t="s">
        <v>232</v>
      </c>
      <c r="D10" s="99" t="s">
        <v>36</v>
      </c>
      <c r="E10" s="31">
        <v>1</v>
      </c>
      <c r="F10" s="31"/>
      <c r="G10" s="31"/>
      <c r="H10" s="31">
        <v>1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02" t="s">
        <v>36</v>
      </c>
      <c r="U10" s="31"/>
      <c r="V10" s="31">
        <v>1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1</v>
      </c>
      <c r="BB10" s="29">
        <f t="shared" si="0"/>
        <v>1</v>
      </c>
      <c r="BC10" s="29">
        <f t="shared" si="31"/>
        <v>2</v>
      </c>
      <c r="BD10" s="29">
        <f t="shared" si="1"/>
        <v>0</v>
      </c>
      <c r="BE10" s="29">
        <f t="shared" si="32"/>
        <v>2</v>
      </c>
      <c r="BF10" s="29">
        <f t="shared" si="2"/>
        <v>1</v>
      </c>
      <c r="BG10" s="29">
        <f t="shared" si="33"/>
        <v>3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220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>
        <f t="shared" si="45"/>
        <v>220</v>
      </c>
      <c r="CD10" s="156">
        <f t="shared" si="6"/>
        <v>73.333333333333343</v>
      </c>
      <c r="CE10" s="22">
        <f t="shared" si="46"/>
        <v>3</v>
      </c>
      <c r="CF10" s="156">
        <f t="shared" si="7"/>
        <v>33.333333333333343</v>
      </c>
      <c r="CG10" s="22">
        <f t="shared" si="47"/>
        <v>4</v>
      </c>
      <c r="CH10" s="156">
        <f t="shared" si="8"/>
        <v>-6.6666666666666572</v>
      </c>
      <c r="CI10" s="22" t="str">
        <f t="shared" si="48"/>
        <v>NAO</v>
      </c>
      <c r="CJ10" s="22">
        <f t="shared" si="9"/>
        <v>7.5085324232081918</v>
      </c>
      <c r="CK10" s="22">
        <f t="shared" si="10"/>
        <v>7.5085324232081918</v>
      </c>
      <c r="CM10" s="22">
        <f t="shared" si="11"/>
        <v>33.333333333333336</v>
      </c>
      <c r="CN10" s="22">
        <f t="shared" si="12"/>
        <v>9.0909090909090917</v>
      </c>
      <c r="CO10" s="22">
        <f t="shared" si="13"/>
        <v>0</v>
      </c>
      <c r="CP10" s="22">
        <f t="shared" si="14"/>
        <v>6.25</v>
      </c>
      <c r="CQ10" s="22">
        <f t="shared" si="15"/>
        <v>0</v>
      </c>
      <c r="CR10" s="22" t="e">
        <f t="shared" si="16"/>
        <v>#DIV/0!</v>
      </c>
      <c r="CS10" s="22">
        <f t="shared" si="17"/>
        <v>0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1</v>
      </c>
      <c r="DF10" s="22">
        <f t="shared" si="49"/>
        <v>1</v>
      </c>
      <c r="DG10" s="22">
        <f t="shared" si="50"/>
        <v>0</v>
      </c>
      <c r="DH10" s="22">
        <f t="shared" si="51"/>
        <v>1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224</v>
      </c>
      <c r="B11" s="98">
        <v>9</v>
      </c>
      <c r="C11" s="98" t="s">
        <v>233</v>
      </c>
      <c r="D11" s="99" t="s">
        <v>36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102" t="s">
        <v>36</v>
      </c>
      <c r="U11" s="31">
        <v>1</v>
      </c>
      <c r="V11" s="31">
        <v>1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1</v>
      </c>
      <c r="BB11" s="29">
        <f t="shared" si="0"/>
        <v>1</v>
      </c>
      <c r="BC11" s="29">
        <f t="shared" si="31"/>
        <v>2</v>
      </c>
      <c r="BD11" s="29">
        <f t="shared" si="1"/>
        <v>0</v>
      </c>
      <c r="BE11" s="29">
        <f t="shared" si="32"/>
        <v>2</v>
      </c>
      <c r="BF11" s="29">
        <f t="shared" si="2"/>
        <v>0</v>
      </c>
      <c r="BG11" s="29">
        <f t="shared" si="33"/>
        <v>2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180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180</v>
      </c>
      <c r="CD11" s="156">
        <f t="shared" si="6"/>
        <v>33.333333333333343</v>
      </c>
      <c r="CE11" s="22">
        <f t="shared" si="46"/>
        <v>3</v>
      </c>
      <c r="CF11" s="156">
        <f t="shared" si="7"/>
        <v>-6.6666666666666572</v>
      </c>
      <c r="CG11" s="22" t="str">
        <f t="shared" si="47"/>
        <v>NAO</v>
      </c>
      <c r="CH11" s="156">
        <f t="shared" si="8"/>
        <v>-46.666666666666657</v>
      </c>
      <c r="CI11" s="22" t="str">
        <f t="shared" si="48"/>
        <v>NAO</v>
      </c>
      <c r="CJ11" s="22">
        <f t="shared" si="9"/>
        <v>6.1433447098976108</v>
      </c>
      <c r="CK11" s="22">
        <f t="shared" si="10"/>
        <v>6.1433447098976108</v>
      </c>
      <c r="CM11" s="22">
        <f t="shared" si="11"/>
        <v>33.333333333333336</v>
      </c>
      <c r="CN11" s="22">
        <f t="shared" si="12"/>
        <v>9.0909090909090917</v>
      </c>
      <c r="CO11" s="22">
        <f t="shared" si="13"/>
        <v>0</v>
      </c>
      <c r="CP11" s="22">
        <f t="shared" si="14"/>
        <v>0</v>
      </c>
      <c r="CQ11" s="22">
        <f t="shared" si="15"/>
        <v>0</v>
      </c>
      <c r="CR11" s="22" t="e">
        <f t="shared" si="16"/>
        <v>#DIV/0!</v>
      </c>
      <c r="CS11" s="22">
        <f t="shared" si="17"/>
        <v>0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1</v>
      </c>
      <c r="DF11" s="22">
        <f t="shared" si="49"/>
        <v>1</v>
      </c>
      <c r="DG11" s="22">
        <f t="shared" si="50"/>
        <v>0</v>
      </c>
      <c r="DH11" s="22">
        <f t="shared" si="51"/>
        <v>0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224</v>
      </c>
      <c r="B12" s="98">
        <v>10</v>
      </c>
      <c r="C12" s="98" t="s">
        <v>234</v>
      </c>
      <c r="D12" s="99" t="s">
        <v>36</v>
      </c>
      <c r="E12" s="41">
        <v>1</v>
      </c>
      <c r="F12" s="41"/>
      <c r="G12" s="41">
        <v>1</v>
      </c>
      <c r="H12" s="41">
        <v>1</v>
      </c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31"/>
      <c r="T12" s="102" t="s">
        <v>36</v>
      </c>
      <c r="U12" s="31"/>
      <c r="V12" s="31">
        <v>4</v>
      </c>
      <c r="W12" s="31">
        <v>2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1</v>
      </c>
      <c r="BB12" s="29">
        <f t="shared" si="0"/>
        <v>4</v>
      </c>
      <c r="BC12" s="29">
        <f t="shared" si="31"/>
        <v>5</v>
      </c>
      <c r="BD12" s="29">
        <f t="shared" si="1"/>
        <v>3</v>
      </c>
      <c r="BE12" s="29">
        <f t="shared" si="32"/>
        <v>8</v>
      </c>
      <c r="BF12" s="29">
        <f t="shared" si="2"/>
        <v>1</v>
      </c>
      <c r="BG12" s="29">
        <f t="shared" si="33"/>
        <v>9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640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640</v>
      </c>
      <c r="CD12" s="156">
        <f t="shared" si="6"/>
        <v>493.33333333333337</v>
      </c>
      <c r="CE12" s="22">
        <f t="shared" si="46"/>
        <v>3</v>
      </c>
      <c r="CF12" s="156">
        <f t="shared" si="7"/>
        <v>453.33333333333337</v>
      </c>
      <c r="CG12" s="22">
        <f t="shared" si="47"/>
        <v>4</v>
      </c>
      <c r="CH12" s="156">
        <f t="shared" si="8"/>
        <v>413.33333333333337</v>
      </c>
      <c r="CI12" s="22">
        <f t="shared" si="48"/>
        <v>5</v>
      </c>
      <c r="CJ12" s="22">
        <f t="shared" si="9"/>
        <v>21.843003412969285</v>
      </c>
      <c r="CK12" s="22">
        <f t="shared" si="10"/>
        <v>21.843003412969285</v>
      </c>
      <c r="CM12" s="22">
        <f t="shared" si="11"/>
        <v>33.333333333333336</v>
      </c>
      <c r="CN12" s="22">
        <f t="shared" si="12"/>
        <v>36.363636363636367</v>
      </c>
      <c r="CO12" s="22">
        <f t="shared" si="13"/>
        <v>16.666666666666668</v>
      </c>
      <c r="CP12" s="22">
        <f t="shared" si="14"/>
        <v>6.25</v>
      </c>
      <c r="CQ12" s="22">
        <f t="shared" si="15"/>
        <v>0</v>
      </c>
      <c r="CR12" s="22" t="e">
        <f t="shared" si="16"/>
        <v>#DIV/0!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1</v>
      </c>
      <c r="DF12" s="22">
        <f t="shared" si="49"/>
        <v>1</v>
      </c>
      <c r="DG12" s="22">
        <f t="shared" si="50"/>
        <v>1</v>
      </c>
      <c r="DH12" s="22">
        <f t="shared" si="51"/>
        <v>1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">
        <v>224</v>
      </c>
      <c r="B13" s="98">
        <v>11</v>
      </c>
      <c r="C13" s="98" t="s">
        <v>235</v>
      </c>
      <c r="D13" s="99" t="s">
        <v>36</v>
      </c>
      <c r="E13" s="31"/>
      <c r="F13" s="31">
        <v>1</v>
      </c>
      <c r="G13" s="31">
        <v>1</v>
      </c>
      <c r="H13" s="31">
        <v>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02" t="s">
        <v>36</v>
      </c>
      <c r="U13" s="31"/>
      <c r="V13" s="31"/>
      <c r="W13" s="31">
        <v>1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2</v>
      </c>
      <c r="BA13" s="28">
        <f t="shared" si="0"/>
        <v>0</v>
      </c>
      <c r="BB13" s="29">
        <f t="shared" si="0"/>
        <v>1</v>
      </c>
      <c r="BC13" s="29">
        <f t="shared" si="31"/>
        <v>1</v>
      </c>
      <c r="BD13" s="29">
        <f t="shared" si="1"/>
        <v>2</v>
      </c>
      <c r="BE13" s="29">
        <f t="shared" si="32"/>
        <v>3</v>
      </c>
      <c r="BF13" s="29">
        <f t="shared" si="2"/>
        <v>1</v>
      </c>
      <c r="BG13" s="29">
        <f t="shared" si="33"/>
        <v>4</v>
      </c>
      <c r="BH13" s="29">
        <f t="shared" si="3"/>
        <v>0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240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>
        <f t="shared" si="45"/>
        <v>240</v>
      </c>
      <c r="CD13" s="156">
        <f t="shared" si="6"/>
        <v>93.333333333333343</v>
      </c>
      <c r="CE13" s="22">
        <f t="shared" si="46"/>
        <v>3</v>
      </c>
      <c r="CF13" s="156">
        <f t="shared" si="7"/>
        <v>53.333333333333343</v>
      </c>
      <c r="CG13" s="22">
        <f t="shared" si="47"/>
        <v>4</v>
      </c>
      <c r="CH13" s="156">
        <f t="shared" si="8"/>
        <v>13.333333333333343</v>
      </c>
      <c r="CI13" s="22">
        <f t="shared" si="48"/>
        <v>5</v>
      </c>
      <c r="CJ13" s="22">
        <f t="shared" si="9"/>
        <v>8.1911262798634805</v>
      </c>
      <c r="CK13" s="22">
        <f t="shared" si="10"/>
        <v>8.1911262798634805</v>
      </c>
      <c r="CM13" s="22">
        <f t="shared" si="11"/>
        <v>0</v>
      </c>
      <c r="CN13" s="22">
        <f t="shared" si="12"/>
        <v>9.0909090909090917</v>
      </c>
      <c r="CO13" s="22">
        <f t="shared" si="13"/>
        <v>11.111111111111111</v>
      </c>
      <c r="CP13" s="22">
        <f t="shared" si="14"/>
        <v>6.25</v>
      </c>
      <c r="CQ13" s="22">
        <f t="shared" si="15"/>
        <v>0</v>
      </c>
      <c r="CR13" s="22" t="e">
        <f t="shared" si="16"/>
        <v>#DIV/0!</v>
      </c>
      <c r="CS13" s="22">
        <f t="shared" si="17"/>
        <v>0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 t="e">
        <f t="shared" si="21"/>
        <v>#DIV/0!</v>
      </c>
      <c r="CX13" s="22" t="e">
        <f t="shared" si="22"/>
        <v>#DIV/0!</v>
      </c>
      <c r="CY13" s="22" t="e">
        <f t="shared" si="23"/>
        <v>#DIV/0!</v>
      </c>
      <c r="CZ13" s="22" t="e">
        <f t="shared" si="24"/>
        <v>#DIV/0!</v>
      </c>
      <c r="DA13" s="22" t="e">
        <f t="shared" si="25"/>
        <v>#DIV/0!</v>
      </c>
      <c r="DB13" s="22" t="e">
        <f t="shared" si="26"/>
        <v>#DIV/0!</v>
      </c>
      <c r="DC13" s="22" t="e">
        <f t="shared" si="27"/>
        <v>#DIV/0!</v>
      </c>
      <c r="DE13" s="22">
        <f t="shared" si="49"/>
        <v>0</v>
      </c>
      <c r="DF13" s="22">
        <f t="shared" si="49"/>
        <v>1</v>
      </c>
      <c r="DG13" s="22">
        <f t="shared" si="50"/>
        <v>1</v>
      </c>
      <c r="DH13" s="22">
        <f t="shared" si="51"/>
        <v>1</v>
      </c>
      <c r="DI13" s="22">
        <f t="shared" si="28"/>
        <v>0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ht="15.75" thickBot="1">
      <c r="A14" s="42"/>
      <c r="B14" s="43"/>
      <c r="C14" s="44"/>
      <c r="D14" s="45"/>
      <c r="E14" s="46"/>
      <c r="F14" s="4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8"/>
      <c r="U14" s="47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8"/>
      <c r="AK14" s="47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8">
        <f>SUM(AZ3:AZ13)</f>
        <v>22</v>
      </c>
      <c r="BA14" s="49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50"/>
      <c r="BW14" s="42"/>
      <c r="BX14" s="43"/>
      <c r="BY14" s="43"/>
      <c r="BZ14" s="43"/>
      <c r="CA14" s="43"/>
      <c r="CB14" s="43"/>
      <c r="CC14" s="43"/>
      <c r="CD14" s="42"/>
      <c r="CE14" s="42"/>
      <c r="CF14" s="42"/>
      <c r="CG14" s="42"/>
      <c r="CH14" s="42"/>
      <c r="CI14" s="42"/>
    </row>
    <row r="15" spans="1:123" ht="15.75" thickBot="1">
      <c r="C15" s="7" t="s">
        <v>37</v>
      </c>
      <c r="D15" s="7"/>
      <c r="E15" s="51"/>
      <c r="F15" s="51"/>
      <c r="G15" s="51"/>
      <c r="H15" s="51">
        <v>2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>
        <v>2</v>
      </c>
      <c r="X15" s="51">
        <v>1</v>
      </c>
      <c r="Y15" s="51"/>
      <c r="Z15" s="51"/>
      <c r="AA15" s="51"/>
      <c r="AB15" s="51"/>
      <c r="AC15" s="51"/>
      <c r="AD15" s="51"/>
      <c r="AE15" s="84"/>
      <c r="AF15" s="84"/>
      <c r="AG15" s="84"/>
      <c r="AH15" s="84"/>
      <c r="AI15" s="84"/>
      <c r="AJ15" s="84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7">
        <f>AZ14/2</f>
        <v>11</v>
      </c>
      <c r="BA15" s="1">
        <f t="shared" ref="BA15:BB15" si="55">SUM(E15,U15,AK15)</f>
        <v>0</v>
      </c>
      <c r="BB15" s="52">
        <f t="shared" si="55"/>
        <v>0</v>
      </c>
      <c r="BC15" s="52"/>
      <c r="BD15" s="52">
        <f>SUM(G15,W15,AM15)</f>
        <v>2</v>
      </c>
      <c r="BE15" s="52"/>
      <c r="BF15" s="52">
        <f>SUM(H15,X15,AN15)</f>
        <v>3</v>
      </c>
      <c r="BG15" s="52"/>
      <c r="BH15" s="52">
        <f>SUM(I15,Y15,AO15)</f>
        <v>0</v>
      </c>
      <c r="BI15" s="52">
        <f>SUM(J15,Z15,AP15)</f>
        <v>0</v>
      </c>
      <c r="BJ15" s="52">
        <f>SUM(K15,AA15,AQ15)</f>
        <v>0</v>
      </c>
      <c r="BK15" s="53">
        <f>SUM(AR15,AB15,L15)</f>
        <v>0</v>
      </c>
      <c r="BL15" s="53">
        <f>SUM(AS15,AC15,M15)</f>
        <v>0</v>
      </c>
      <c r="BM15" s="53"/>
      <c r="BN15" s="53">
        <f>SUM(AT15,AD15,N15)</f>
        <v>0</v>
      </c>
      <c r="BO15" s="53"/>
      <c r="BP15" s="53">
        <f>SUM(AU15,AE15,O15)</f>
        <v>0</v>
      </c>
      <c r="BQ15" s="53">
        <f>SUM(AV15,AF15,P15)</f>
        <v>0</v>
      </c>
      <c r="BR15" s="53">
        <f>SUM(AW15,AG15,Q15)</f>
        <v>0</v>
      </c>
      <c r="BS15" s="53"/>
      <c r="BT15" s="53">
        <f>SUM(AX15,AH15,R15)</f>
        <v>0</v>
      </c>
      <c r="BU15" s="53"/>
      <c r="BV15" s="54">
        <f>SUM(AY15,AI15,S15)</f>
        <v>0</v>
      </c>
      <c r="CA15" s="55"/>
      <c r="CB15" s="55"/>
      <c r="CC15">
        <f>SUM(CC3:CC13)</f>
        <v>2930</v>
      </c>
    </row>
    <row r="16" spans="1:123">
      <c r="BI16" s="20"/>
      <c r="BY16" s="20"/>
      <c r="CJ16">
        <f>SUM(CJ3:CJ13)</f>
        <v>100</v>
      </c>
      <c r="CK16">
        <f>SUM(CK3:CK13)</f>
        <v>100</v>
      </c>
      <c r="CM16">
        <f t="shared" ref="CM16:DC16" si="56">SUM(CM3:CM13)</f>
        <v>100</v>
      </c>
      <c r="CN16">
        <f t="shared" si="56"/>
        <v>100.00000000000001</v>
      </c>
      <c r="CO16">
        <f t="shared" si="56"/>
        <v>100.00000000000001</v>
      </c>
      <c r="CP16">
        <f t="shared" si="56"/>
        <v>100</v>
      </c>
      <c r="CQ16">
        <f t="shared" si="56"/>
        <v>100</v>
      </c>
      <c r="CR16" t="e">
        <f t="shared" si="56"/>
        <v>#DIV/0!</v>
      </c>
      <c r="CS16">
        <f t="shared" si="56"/>
        <v>100</v>
      </c>
      <c r="CT16" t="e">
        <f t="shared" si="56"/>
        <v>#DIV/0!</v>
      </c>
      <c r="CU16" t="e">
        <f t="shared" si="56"/>
        <v>#DIV/0!</v>
      </c>
      <c r="CV16" t="e">
        <f t="shared" si="56"/>
        <v>#DIV/0!</v>
      </c>
      <c r="CW16" t="e">
        <f t="shared" si="56"/>
        <v>#DIV/0!</v>
      </c>
      <c r="CX16" t="e">
        <f t="shared" si="56"/>
        <v>#DIV/0!</v>
      </c>
      <c r="CY16" t="e">
        <f t="shared" si="56"/>
        <v>#DIV/0!</v>
      </c>
      <c r="CZ16" t="e">
        <f t="shared" si="56"/>
        <v>#DIV/0!</v>
      </c>
      <c r="DA16" t="e">
        <f t="shared" si="56"/>
        <v>#DIV/0!</v>
      </c>
      <c r="DB16" t="e">
        <f t="shared" si="56"/>
        <v>#DIV/0!</v>
      </c>
      <c r="DC16" t="e">
        <f t="shared" si="56"/>
        <v>#DIV/0!</v>
      </c>
    </row>
    <row r="17" spans="3:81" ht="15.75" thickBot="1"/>
    <row r="18" spans="3:81" ht="15.75" thickBot="1">
      <c r="D18" t="s">
        <v>38</v>
      </c>
      <c r="E18" t="s">
        <v>39</v>
      </c>
      <c r="F18" t="s">
        <v>40</v>
      </c>
      <c r="U18" s="55"/>
      <c r="BA18" s="16" t="s">
        <v>8</v>
      </c>
      <c r="BB18" s="17" t="s">
        <v>9</v>
      </c>
      <c r="BC18" s="17"/>
      <c r="BD18" s="17" t="s">
        <v>10</v>
      </c>
      <c r="BE18" s="17"/>
      <c r="BF18" s="17" t="s">
        <v>11</v>
      </c>
      <c r="BG18" s="17"/>
      <c r="BH18" s="17" t="s">
        <v>12</v>
      </c>
      <c r="BI18" s="17" t="s">
        <v>13</v>
      </c>
      <c r="BJ18" s="17" t="s">
        <v>14</v>
      </c>
      <c r="BK18" s="17" t="s">
        <v>15</v>
      </c>
      <c r="BL18" s="17" t="s">
        <v>16</v>
      </c>
      <c r="BM18" s="17"/>
      <c r="BN18" s="17" t="s">
        <v>17</v>
      </c>
      <c r="BO18" s="17"/>
      <c r="BP18" s="17" t="s">
        <v>27</v>
      </c>
      <c r="BQ18" s="17" t="s">
        <v>19</v>
      </c>
      <c r="BR18" s="17" t="s">
        <v>20</v>
      </c>
      <c r="BS18" s="17"/>
      <c r="BT18" s="17" t="s">
        <v>21</v>
      </c>
      <c r="BU18" s="17"/>
      <c r="BV18" s="19" t="s">
        <v>22</v>
      </c>
      <c r="BW18" s="189" t="s">
        <v>41</v>
      </c>
      <c r="BX18" s="190"/>
      <c r="BY18" s="190"/>
      <c r="BZ18" s="190"/>
      <c r="CA18" s="191"/>
      <c r="CB18" s="176" t="s">
        <v>288</v>
      </c>
      <c r="CC18" s="177"/>
    </row>
    <row r="19" spans="3:81" ht="15.75" thickBot="1">
      <c r="D19">
        <v>2007</v>
      </c>
      <c r="E19">
        <v>2008</v>
      </c>
      <c r="F19">
        <v>2009</v>
      </c>
      <c r="G19" t="s">
        <v>42</v>
      </c>
      <c r="AY19" s="178" t="s">
        <v>43</v>
      </c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80" t="s">
        <v>44</v>
      </c>
      <c r="BX19" s="181"/>
      <c r="BY19" s="56"/>
      <c r="BZ19" s="56"/>
      <c r="CA19" s="57">
        <f>SUM(BA21:BV21)</f>
        <v>46</v>
      </c>
      <c r="CB19" s="157">
        <v>0.8</v>
      </c>
      <c r="CC19" s="60">
        <f>PERCENTILE($CC$1:$CC13,0.8)</f>
        <v>460</v>
      </c>
    </row>
    <row r="20" spans="3:81" ht="15.75" thickBot="1">
      <c r="C20" t="s">
        <v>45</v>
      </c>
      <c r="D20">
        <f>COUNTIF(D3:D13,"P")</f>
        <v>11</v>
      </c>
      <c r="E20">
        <f>COUNTIF(T3:T13,"P")</f>
        <v>11</v>
      </c>
      <c r="G20">
        <f>AVERAGE(D20:F20)</f>
        <v>11</v>
      </c>
      <c r="AP20" s="55"/>
      <c r="AQ20" s="55"/>
      <c r="AR20" s="55"/>
      <c r="AS20" s="55"/>
      <c r="AT20" s="55"/>
      <c r="AU20" s="55"/>
      <c r="AV20" s="55"/>
      <c r="AW20" s="55"/>
      <c r="AX20" s="55"/>
      <c r="AY20" s="1" t="s">
        <v>46</v>
      </c>
      <c r="AZ20" s="58"/>
      <c r="BA20" s="59">
        <f>SUM(BA3:BA13)</f>
        <v>3</v>
      </c>
      <c r="BB20" s="59">
        <f>SUM(BB3:BB13)</f>
        <v>11</v>
      </c>
      <c r="BC20" s="59"/>
      <c r="BD20" s="59">
        <f>SUM(BD3:BD13)</f>
        <v>18</v>
      </c>
      <c r="BE20" s="59"/>
      <c r="BF20" s="59">
        <f>SUM(BF3:BF13)</f>
        <v>16</v>
      </c>
      <c r="BG20" s="59"/>
      <c r="BH20" s="59">
        <f>SUM(BH3:BH13)</f>
        <v>1</v>
      </c>
      <c r="BI20" s="59">
        <f>SUM(BI3:BI13)</f>
        <v>0</v>
      </c>
      <c r="BJ20" s="59">
        <f>SUM(BJ3:BJ13)</f>
        <v>2</v>
      </c>
      <c r="BK20" s="59">
        <f>SUM(BK3:BK13)</f>
        <v>0</v>
      </c>
      <c r="BL20" s="59">
        <f>SUM(BL3:BL13)</f>
        <v>0</v>
      </c>
      <c r="BM20" s="59"/>
      <c r="BN20" s="59">
        <f>SUM(BN3:BN13)</f>
        <v>0</v>
      </c>
      <c r="BO20" s="59">
        <f>SUM(BO3:BO13)</f>
        <v>0</v>
      </c>
      <c r="BP20" s="59">
        <f>SUM(BP3:BP13)</f>
        <v>0</v>
      </c>
      <c r="BQ20" s="59">
        <f>SUM(BQ3:BQ13)</f>
        <v>0</v>
      </c>
      <c r="BR20" s="59">
        <f>SUM(BR3:BR13)</f>
        <v>0</v>
      </c>
      <c r="BS20" s="59"/>
      <c r="BT20" s="59">
        <f>SUM(BT3:BT13)</f>
        <v>0</v>
      </c>
      <c r="BU20" s="59">
        <f>SUM(BU3:BU13)</f>
        <v>0</v>
      </c>
      <c r="BV20" s="59">
        <f>SUM(BV3:BV13)</f>
        <v>0</v>
      </c>
      <c r="BW20" s="192" t="s">
        <v>29</v>
      </c>
      <c r="BX20" s="193"/>
      <c r="BY20" s="60"/>
      <c r="BZ20" s="60"/>
      <c r="CA20" s="61">
        <f>SUM(BA21:BJ21)</f>
        <v>46</v>
      </c>
      <c r="CB20" s="167">
        <v>0.75</v>
      </c>
      <c r="CC20" s="60">
        <f>PERCENTILE($CC$1:$CC13,0.75)</f>
        <v>410</v>
      </c>
    </row>
    <row r="21" spans="3:81" ht="15.75" thickBot="1">
      <c r="C21" t="s">
        <v>47</v>
      </c>
      <c r="D21">
        <f>COUNTIF(D3:D13,"C")</f>
        <v>0</v>
      </c>
      <c r="E21">
        <f>COUNTIF(T3:T13,"C")</f>
        <v>0</v>
      </c>
      <c r="F21">
        <f>COUNTIF(A3:AJ13,"C")</f>
        <v>0</v>
      </c>
      <c r="G21">
        <f>AVERAGE(D21:F21)</f>
        <v>0</v>
      </c>
      <c r="AP21" s="55"/>
      <c r="AQ21" s="55"/>
      <c r="AR21" s="55"/>
      <c r="AS21" s="55"/>
      <c r="AT21" s="55"/>
      <c r="AU21" s="55"/>
      <c r="AV21" s="55"/>
      <c r="AW21" s="55"/>
      <c r="AX21" s="55"/>
      <c r="AY21" s="1" t="s">
        <v>48</v>
      </c>
      <c r="AZ21" s="58"/>
      <c r="BA21" s="52">
        <f>BA20-BA15</f>
        <v>3</v>
      </c>
      <c r="BB21" s="52">
        <f t="shared" ref="BB21:BV21" si="57">BB20-BB15</f>
        <v>11</v>
      </c>
      <c r="BC21" s="52"/>
      <c r="BD21" s="52">
        <f t="shared" si="57"/>
        <v>16</v>
      </c>
      <c r="BE21" s="52"/>
      <c r="BF21" s="52">
        <f t="shared" si="57"/>
        <v>13</v>
      </c>
      <c r="BG21" s="52"/>
      <c r="BH21" s="52">
        <f t="shared" si="57"/>
        <v>1</v>
      </c>
      <c r="BI21" s="52">
        <f t="shared" si="57"/>
        <v>0</v>
      </c>
      <c r="BJ21" s="52">
        <f t="shared" si="57"/>
        <v>2</v>
      </c>
      <c r="BK21" s="52">
        <f t="shared" si="57"/>
        <v>0</v>
      </c>
      <c r="BL21" s="52">
        <f t="shared" si="57"/>
        <v>0</v>
      </c>
      <c r="BM21" s="52"/>
      <c r="BN21" s="52">
        <f t="shared" si="57"/>
        <v>0</v>
      </c>
      <c r="BO21" s="52"/>
      <c r="BP21" s="52">
        <f t="shared" si="57"/>
        <v>0</v>
      </c>
      <c r="BQ21" s="52">
        <f t="shared" si="57"/>
        <v>0</v>
      </c>
      <c r="BR21" s="52">
        <f t="shared" si="57"/>
        <v>0</v>
      </c>
      <c r="BS21" s="52"/>
      <c r="BT21" s="52">
        <f t="shared" si="57"/>
        <v>0</v>
      </c>
      <c r="BU21" s="52"/>
      <c r="BV21" s="52">
        <f t="shared" si="57"/>
        <v>0</v>
      </c>
      <c r="BW21" s="192" t="s">
        <v>49</v>
      </c>
      <c r="BX21" s="193"/>
      <c r="BY21" s="60"/>
      <c r="BZ21" s="60"/>
      <c r="CA21" s="61">
        <f>SUM(BK21:BP21)</f>
        <v>0</v>
      </c>
      <c r="CB21" s="157">
        <v>0.7</v>
      </c>
      <c r="CC21" s="60">
        <f>PERCENTILE($CC$1:$CC13,0.7)</f>
        <v>360</v>
      </c>
    </row>
    <row r="22" spans="3:81" ht="15.75" thickBot="1">
      <c r="C22" t="s">
        <v>50</v>
      </c>
      <c r="D22">
        <f>COUNTIF(D3:D13,"V")</f>
        <v>0</v>
      </c>
      <c r="E22">
        <f>COUNTIF(T3:T13,"V")</f>
        <v>0</v>
      </c>
      <c r="F22">
        <f>COUNTIF(AJ3:AJ13,"V")</f>
        <v>0</v>
      </c>
      <c r="G22">
        <f>AVERAGE(D22:F22)</f>
        <v>0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1" t="s">
        <v>51</v>
      </c>
      <c r="AZ22" s="58"/>
      <c r="BA22" s="58">
        <f>BA21*100</f>
        <v>300</v>
      </c>
      <c r="BB22" s="5">
        <f>BB21*80</f>
        <v>880</v>
      </c>
      <c r="BC22" s="5"/>
      <c r="BD22" s="5">
        <f>BD21*60</f>
        <v>960</v>
      </c>
      <c r="BE22" s="5"/>
      <c r="BF22" s="5">
        <f>BF21*40</f>
        <v>520</v>
      </c>
      <c r="BG22" s="5"/>
      <c r="BH22" s="5">
        <f>BH21*20</f>
        <v>20</v>
      </c>
      <c r="BI22" s="5">
        <f>BI21*10</f>
        <v>0</v>
      </c>
      <c r="BJ22" s="5">
        <f>BJ21*5</f>
        <v>10</v>
      </c>
      <c r="BK22" s="5">
        <f>BK21*200</f>
        <v>0</v>
      </c>
      <c r="BL22" s="5">
        <f>BL21*100</f>
        <v>0</v>
      </c>
      <c r="BM22" s="5"/>
      <c r="BN22" s="5">
        <f>BN21*50</f>
        <v>0</v>
      </c>
      <c r="BO22" s="5"/>
      <c r="BP22" s="5">
        <f>BP21*25</f>
        <v>0</v>
      </c>
      <c r="BQ22" s="5">
        <f>BQ21*100</f>
        <v>0</v>
      </c>
      <c r="BR22" s="5">
        <f>BR21*50</f>
        <v>0</v>
      </c>
      <c r="BS22" s="5"/>
      <c r="BT22" s="5">
        <f>BT21*25</f>
        <v>0</v>
      </c>
      <c r="BU22" s="5"/>
      <c r="BV22" s="1">
        <f>BV21*10</f>
        <v>0</v>
      </c>
      <c r="BW22" s="194" t="s">
        <v>52</v>
      </c>
      <c r="BX22" s="195"/>
      <c r="BY22" s="62"/>
      <c r="BZ22" s="62"/>
      <c r="CA22" s="63">
        <f>SUM(BQ21:BV21)</f>
        <v>0</v>
      </c>
      <c r="CB22" s="157">
        <v>0.6</v>
      </c>
      <c r="CC22" s="60">
        <f>PERCENTILE($CC$1:$CC13,0.6)</f>
        <v>240</v>
      </c>
    </row>
    <row r="23" spans="3:81" ht="15.75" thickBot="1">
      <c r="C23" t="s">
        <v>34</v>
      </c>
      <c r="D23">
        <f>SUM(D20:D22)</f>
        <v>11</v>
      </c>
      <c r="E23">
        <f>SUM(E20:E22)</f>
        <v>11</v>
      </c>
      <c r="G23">
        <f>AVERAGE(D23:F23)</f>
        <v>11</v>
      </c>
      <c r="AY23" s="64" t="s">
        <v>53</v>
      </c>
      <c r="AZ23" s="65"/>
      <c r="BA23" s="58">
        <f>SUM(BA22:BV22)</f>
        <v>2690</v>
      </c>
      <c r="BB23" s="66">
        <f>BA23/AZ15</f>
        <v>244.54545454545453</v>
      </c>
      <c r="BC23" s="32"/>
      <c r="BW23" s="196" t="s">
        <v>51</v>
      </c>
      <c r="BX23" s="67" t="s">
        <v>54</v>
      </c>
      <c r="BY23" s="56"/>
      <c r="BZ23" s="56"/>
      <c r="CA23" s="68">
        <f>AVERAGE(CC3:CC13)</f>
        <v>266.36363636363637</v>
      </c>
      <c r="CB23" s="157">
        <v>0.5</v>
      </c>
      <c r="CC23" s="60">
        <f>PERCENTILE($CC$1:$CC13,0.5)</f>
        <v>220</v>
      </c>
    </row>
    <row r="24" spans="3:81" ht="15.75" thickBot="1">
      <c r="AY24" s="6"/>
      <c r="AZ24" s="8"/>
      <c r="BA24" s="5">
        <f>(SUM($AZ$3:$AZ$13))*($CE$2/3)</f>
        <v>1613.3333333333333</v>
      </c>
      <c r="BB24" s="199" t="str">
        <f>IF(BA23&gt;BA24,"ATINGE CONCEITO 3","NAO")</f>
        <v>ATINGE CONCEITO 3</v>
      </c>
      <c r="BC24" s="200"/>
      <c r="BD24" s="200"/>
      <c r="BE24" s="200"/>
      <c r="BF24" s="200"/>
      <c r="BG24" s="200"/>
      <c r="BH24" s="200"/>
      <c r="BW24" s="197"/>
      <c r="BX24" s="69" t="s">
        <v>55</v>
      </c>
      <c r="BY24" s="60"/>
      <c r="BZ24" s="60"/>
      <c r="CA24" s="61">
        <f>QUARTILE(CC3:CC13,1)</f>
        <v>102.5</v>
      </c>
      <c r="CB24" s="157">
        <v>0.4</v>
      </c>
      <c r="CC24" s="60">
        <f>PERCENTILE($CC$1:$CC13,0.4)</f>
        <v>180</v>
      </c>
    </row>
    <row r="25" spans="3:81" ht="15.75" thickBot="1">
      <c r="AY25" s="70" t="s">
        <v>56</v>
      </c>
      <c r="AZ25" s="71"/>
      <c r="BA25" s="5">
        <f>(SUM($AZ$3:$AZ$13))*($CG$2/3)</f>
        <v>2053.333333333333</v>
      </c>
      <c r="BB25" s="199" t="str">
        <f>IF(BA23&gt;=BA25,"ATINGE CONCEITO 4","NAO")</f>
        <v>ATINGE CONCEITO 4</v>
      </c>
      <c r="BC25" s="200"/>
      <c r="BD25" s="200"/>
      <c r="BE25" s="200"/>
      <c r="BF25" s="200"/>
      <c r="BG25" s="200"/>
      <c r="BH25" s="200"/>
      <c r="BW25" s="197"/>
      <c r="BX25" s="69" t="s">
        <v>57</v>
      </c>
      <c r="BY25" s="60"/>
      <c r="BZ25" s="60"/>
      <c r="CA25" s="72">
        <f>MEDIAN(CC3:CC13)</f>
        <v>220</v>
      </c>
      <c r="CB25" s="167">
        <v>0.35</v>
      </c>
      <c r="CC25" s="60">
        <f>PERCENTILE($CC$1:$CC13,0.35)</f>
        <v>162.5</v>
      </c>
    </row>
    <row r="26" spans="3:81" ht="15.75" thickBot="1">
      <c r="AY26" s="64"/>
      <c r="AZ26" s="65"/>
      <c r="BA26" s="5">
        <f>(SUM($AZ$3:$AZ$13))*($CI$2/3)</f>
        <v>2493.333333333333</v>
      </c>
      <c r="BB26" s="199" t="str">
        <f>IF(BA23&gt;=BA26,"ATINGE CONCEITO 5","NAO")</f>
        <v>ATINGE CONCEITO 5</v>
      </c>
      <c r="BC26" s="200"/>
      <c r="BD26" s="200"/>
      <c r="BE26" s="200"/>
      <c r="BF26" s="200"/>
      <c r="BG26" s="200"/>
      <c r="BH26" s="200"/>
      <c r="BW26" s="197"/>
      <c r="BX26" s="69" t="s">
        <v>58</v>
      </c>
      <c r="BY26" s="60"/>
      <c r="BZ26" s="60"/>
      <c r="CA26" s="61">
        <f>QUARTILE(CC3:CC13,3)</f>
        <v>410</v>
      </c>
      <c r="CB26" s="157">
        <v>0.3</v>
      </c>
      <c r="CC26" s="60">
        <f>PERCENTILE($CC$1:$CC13,0.3)</f>
        <v>145</v>
      </c>
    </row>
    <row r="27" spans="3:81" ht="15.75" thickBot="1">
      <c r="BW27" s="198"/>
      <c r="BX27" s="73" t="s">
        <v>59</v>
      </c>
      <c r="BY27" s="62"/>
      <c r="BZ27" s="62"/>
      <c r="CA27" s="63">
        <f>QUARTILE(CC3:CC13,4)</f>
        <v>640</v>
      </c>
    </row>
    <row r="28" spans="3:81" ht="15.75" thickBot="1"/>
    <row r="29" spans="3:81" ht="15.75" thickBot="1">
      <c r="AY29" s="178" t="s">
        <v>60</v>
      </c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84"/>
    </row>
    <row r="30" spans="3:81" ht="15.75" thickBot="1">
      <c r="AY30" s="74"/>
      <c r="AZ30" s="58"/>
      <c r="BA30" s="1" t="s">
        <v>61</v>
      </c>
      <c r="BB30" s="52"/>
      <c r="BC30" s="52"/>
      <c r="BD30" s="52" t="s">
        <v>62</v>
      </c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8"/>
    </row>
    <row r="31" spans="3:81" ht="15.75" thickBot="1">
      <c r="AY31" s="1" t="s">
        <v>63</v>
      </c>
      <c r="AZ31" s="58"/>
      <c r="BA31" s="202">
        <f>AZ15-COUNTIF(CE3:CE13,"=NAO")</f>
        <v>7</v>
      </c>
      <c r="BB31" s="183"/>
      <c r="BC31" s="144"/>
      <c r="BD31" s="203">
        <f>(BA31/G20)*100</f>
        <v>63.636363636363633</v>
      </c>
      <c r="BE31" s="204"/>
      <c r="BF31" s="205"/>
      <c r="BG31" s="143"/>
      <c r="BH31" s="52" t="str">
        <f>IF(BD31&gt;=80,"ATINGEM CONCEITO 3","NAO")</f>
        <v>NAO</v>
      </c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8"/>
    </row>
    <row r="32" spans="3:81" ht="15.75" thickBot="1">
      <c r="AY32" s="1" t="s">
        <v>64</v>
      </c>
      <c r="AZ32" s="58"/>
      <c r="BA32" s="202">
        <f>AZ15-COUNTIF(CG3:CG13,"=NAO")</f>
        <v>6</v>
      </c>
      <c r="BB32" s="183"/>
      <c r="BC32" s="144"/>
      <c r="BD32" s="203">
        <f>(BA32/G20)*100</f>
        <v>54.54545454545454</v>
      </c>
      <c r="BE32" s="204"/>
      <c r="BF32" s="205"/>
      <c r="BG32" s="143"/>
      <c r="BH32" s="52" t="str">
        <f>IF(BD32&gt;=80," ATINGEM CONCEITO 4","NAO")</f>
        <v>NAO</v>
      </c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8"/>
    </row>
    <row r="33" spans="51:74" ht="15.75" thickBot="1">
      <c r="AY33" s="206" t="s">
        <v>65</v>
      </c>
      <c r="AZ33" s="207"/>
      <c r="BA33" s="202">
        <f>AZ15-COUNTIF(CI3:CI13,"=NAO")</f>
        <v>5</v>
      </c>
      <c r="BB33" s="183"/>
      <c r="BC33" s="144"/>
      <c r="BD33" s="203">
        <f>(BA33/G20)*100</f>
        <v>45.454545454545453</v>
      </c>
      <c r="BE33" s="204"/>
      <c r="BF33" s="205"/>
      <c r="BG33" s="143"/>
      <c r="BH33" s="52" t="str">
        <f>IF(BD33&gt;=80,"ATINGEM CONCEITO 5","NAO")</f>
        <v>NAO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5" spans="51:74" ht="15.75" thickBot="1"/>
    <row r="36" spans="51:74" ht="15.75" thickBot="1">
      <c r="AY36" s="208" t="s">
        <v>66</v>
      </c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10"/>
    </row>
    <row r="37" spans="51:74" ht="15.75" thickBot="1">
      <c r="AY37" t="s">
        <v>42</v>
      </c>
      <c r="AZ37">
        <f>G20</f>
        <v>11</v>
      </c>
      <c r="BA37" s="75" t="s">
        <v>8</v>
      </c>
      <c r="BB37" s="76" t="s">
        <v>9</v>
      </c>
      <c r="BC37" s="76"/>
      <c r="BD37" s="76" t="s">
        <v>10</v>
      </c>
      <c r="BE37" s="76"/>
      <c r="BF37" s="76" t="s">
        <v>11</v>
      </c>
      <c r="BG37" s="76"/>
      <c r="BH37" s="76" t="s">
        <v>12</v>
      </c>
      <c r="BI37" s="76" t="s">
        <v>13</v>
      </c>
      <c r="BJ37" s="76" t="s">
        <v>14</v>
      </c>
      <c r="BK37" s="76" t="s">
        <v>15</v>
      </c>
      <c r="BL37" s="76" t="s">
        <v>16</v>
      </c>
      <c r="BM37" s="76"/>
      <c r="BN37" s="76" t="s">
        <v>17</v>
      </c>
      <c r="BO37" s="76"/>
      <c r="BP37" s="76" t="s">
        <v>27</v>
      </c>
      <c r="BQ37" s="76" t="s">
        <v>19</v>
      </c>
      <c r="BR37" s="76" t="s">
        <v>20</v>
      </c>
      <c r="BS37" s="76"/>
      <c r="BT37" s="76" t="s">
        <v>21</v>
      </c>
      <c r="BU37" s="76"/>
      <c r="BV37" s="77" t="s">
        <v>22</v>
      </c>
    </row>
    <row r="38" spans="51:74">
      <c r="AY38" t="s">
        <v>67</v>
      </c>
      <c r="BA38">
        <f>COUNTIF(BA3:BA13,"&gt;0")</f>
        <v>3</v>
      </c>
      <c r="BB38">
        <f>COUNTIF(BB3:BB13,"&gt;0")</f>
        <v>7</v>
      </c>
      <c r="BD38">
        <f>COUNTIF(BD3:BD13,"&gt;0")</f>
        <v>7</v>
      </c>
      <c r="BF38">
        <f>COUNTIF(BF3:BF13,"&gt;0")</f>
        <v>7</v>
      </c>
      <c r="BH38">
        <f t="shared" ref="BH38:BV38" si="58">COUNTIF(BH3:BH13,"&gt;0")</f>
        <v>1</v>
      </c>
      <c r="BI38">
        <f t="shared" si="58"/>
        <v>0</v>
      </c>
      <c r="BJ38">
        <f t="shared" si="58"/>
        <v>2</v>
      </c>
      <c r="BK38">
        <f t="shared" si="58"/>
        <v>0</v>
      </c>
      <c r="BL38">
        <f t="shared" si="58"/>
        <v>0</v>
      </c>
      <c r="BM38">
        <f t="shared" si="58"/>
        <v>0</v>
      </c>
      <c r="BN38">
        <f t="shared" si="58"/>
        <v>0</v>
      </c>
      <c r="BO38">
        <f t="shared" si="58"/>
        <v>0</v>
      </c>
      <c r="BP38">
        <f t="shared" si="58"/>
        <v>0</v>
      </c>
      <c r="BQ38">
        <f t="shared" si="58"/>
        <v>0</v>
      </c>
      <c r="BR38">
        <f t="shared" si="58"/>
        <v>0</v>
      </c>
      <c r="BS38">
        <f t="shared" si="58"/>
        <v>0</v>
      </c>
      <c r="BT38">
        <f t="shared" si="58"/>
        <v>0</v>
      </c>
      <c r="BU38">
        <f t="shared" si="58"/>
        <v>0</v>
      </c>
      <c r="BV38">
        <f t="shared" si="58"/>
        <v>0</v>
      </c>
    </row>
    <row r="39" spans="51:74">
      <c r="AY39" t="s">
        <v>68</v>
      </c>
      <c r="BA39" s="78">
        <f>BA38/$AZ$37*100</f>
        <v>27.27272727272727</v>
      </c>
      <c r="BB39" s="78">
        <f t="shared" ref="BB39:BV39" si="59">BB38/$AZ$37*100</f>
        <v>63.636363636363633</v>
      </c>
      <c r="BC39" s="78"/>
      <c r="BD39" s="78">
        <f t="shared" si="59"/>
        <v>63.636363636363633</v>
      </c>
      <c r="BE39" s="78"/>
      <c r="BF39" s="78">
        <f t="shared" si="59"/>
        <v>63.636363636363633</v>
      </c>
      <c r="BG39" s="78"/>
      <c r="BH39" s="78">
        <f t="shared" si="59"/>
        <v>9.0909090909090917</v>
      </c>
      <c r="BI39" s="78">
        <f t="shared" si="59"/>
        <v>0</v>
      </c>
      <c r="BJ39" s="78">
        <f t="shared" si="59"/>
        <v>18.181818181818183</v>
      </c>
      <c r="BK39" s="78">
        <f t="shared" si="59"/>
        <v>0</v>
      </c>
      <c r="BL39" s="78">
        <f t="shared" si="59"/>
        <v>0</v>
      </c>
      <c r="BM39" s="78">
        <f t="shared" si="59"/>
        <v>0</v>
      </c>
      <c r="BN39" s="78">
        <f t="shared" si="59"/>
        <v>0</v>
      </c>
      <c r="BO39" s="78">
        <f t="shared" si="59"/>
        <v>0</v>
      </c>
      <c r="BP39" s="78">
        <f t="shared" si="59"/>
        <v>0</v>
      </c>
      <c r="BQ39" s="78">
        <f t="shared" si="59"/>
        <v>0</v>
      </c>
      <c r="BR39" s="78">
        <f t="shared" si="59"/>
        <v>0</v>
      </c>
      <c r="BS39" s="78">
        <f t="shared" si="59"/>
        <v>0</v>
      </c>
      <c r="BT39" s="78">
        <f t="shared" si="59"/>
        <v>0</v>
      </c>
      <c r="BU39" s="78">
        <f t="shared" si="59"/>
        <v>0</v>
      </c>
      <c r="BV39" s="78">
        <f t="shared" si="59"/>
        <v>0</v>
      </c>
    </row>
    <row r="40" spans="51:74" ht="15.75" thickBot="1">
      <c r="BA40" t="s">
        <v>29</v>
      </c>
      <c r="BK40" t="s">
        <v>49</v>
      </c>
      <c r="BQ40" t="s">
        <v>52</v>
      </c>
    </row>
    <row r="41" spans="51:74" ht="15.75" thickBot="1">
      <c r="AY41" t="s">
        <v>23</v>
      </c>
      <c r="BA41" s="174">
        <f>COUNTIF(BC3:BC13,"&gt;0")/$AZ$37*100</f>
        <v>63.636363636363633</v>
      </c>
      <c r="BB41" s="175"/>
      <c r="BC41" s="79"/>
      <c r="BJ41" t="s">
        <v>26</v>
      </c>
      <c r="BK41" s="174">
        <f>COUNTIF(BM3:BM13,"&gt;0")/$AZ$37*100</f>
        <v>0</v>
      </c>
      <c r="BL41" s="175"/>
      <c r="BM41" s="79"/>
      <c r="BP41" t="s">
        <v>28</v>
      </c>
      <c r="BQ41" s="174">
        <f>COUNTIF(BS3:BS13,"&gt;0")/$AZ$37*100</f>
        <v>0</v>
      </c>
      <c r="BR41" s="175"/>
      <c r="BS41" s="79"/>
    </row>
    <row r="42" spans="51:74" ht="15.75" thickBot="1">
      <c r="AY42" t="s">
        <v>24</v>
      </c>
      <c r="BA42" s="211">
        <f>COUNTIF(BE3:BE105,"&gt;0")/$AZ$37*100</f>
        <v>81.818181818181827</v>
      </c>
      <c r="BB42" s="212"/>
      <c r="BC42" s="212"/>
      <c r="BD42" s="213"/>
      <c r="BE42" s="79"/>
    </row>
    <row r="43" spans="51:74" ht="15.75" thickBot="1">
      <c r="AY43" t="s">
        <v>69</v>
      </c>
      <c r="BA43" s="174">
        <f>COUNTIF(BG3:BG13,"&gt;0")/$AZ$37*100</f>
        <v>81.818181818181827</v>
      </c>
      <c r="BB43" s="201"/>
      <c r="BC43" s="201"/>
      <c r="BD43" s="201"/>
      <c r="BE43" s="201"/>
      <c r="BF43" s="175"/>
      <c r="BG43" s="55"/>
    </row>
    <row r="44" spans="51:74" ht="15.75" thickBot="1"/>
    <row r="45" spans="51:74" ht="15.75" thickBot="1">
      <c r="AY45" t="s">
        <v>23</v>
      </c>
      <c r="BA45" s="174">
        <f>COUNTIF(BC3:BC13,"&gt;1")/$AZ$37*100</f>
        <v>36.363636363636367</v>
      </c>
      <c r="BB45" s="175"/>
    </row>
  </sheetData>
  <protectedRanges>
    <protectedRange password="E804" sqref="T94:AI94" name="Dados da produção_1"/>
  </protectedRanges>
  <mergeCells count="30">
    <mergeCell ref="BA43:BF43"/>
    <mergeCell ref="AY29:BV29"/>
    <mergeCell ref="BA31:BB31"/>
    <mergeCell ref="BD31:BF31"/>
    <mergeCell ref="BA32:BB32"/>
    <mergeCell ref="BD32:BF32"/>
    <mergeCell ref="AY33:AZ33"/>
    <mergeCell ref="BA33:BB33"/>
    <mergeCell ref="BD33:BF33"/>
    <mergeCell ref="AY36:BV36"/>
    <mergeCell ref="BA41:BB41"/>
    <mergeCell ref="BK41:BL41"/>
    <mergeCell ref="BQ41:BR41"/>
    <mergeCell ref="BA42:BD42"/>
    <mergeCell ref="BA45:BB45"/>
    <mergeCell ref="CB18:CC18"/>
    <mergeCell ref="AY19:BV19"/>
    <mergeCell ref="BW19:BX19"/>
    <mergeCell ref="E1:S1"/>
    <mergeCell ref="U1:AI1"/>
    <mergeCell ref="AK1:AY1"/>
    <mergeCell ref="BA1:BV1"/>
    <mergeCell ref="BW18:CA18"/>
    <mergeCell ref="BW20:BX20"/>
    <mergeCell ref="BW21:BX21"/>
    <mergeCell ref="BW22:BX22"/>
    <mergeCell ref="BW23:BW27"/>
    <mergeCell ref="BB24:BH24"/>
    <mergeCell ref="BB25:BH25"/>
    <mergeCell ref="BB26:BH26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DS54"/>
  <sheetViews>
    <sheetView topLeftCell="AT17" workbookViewId="0">
      <selection activeCell="BA55" sqref="BA55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141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142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236</v>
      </c>
      <c r="B3" s="98">
        <v>1</v>
      </c>
      <c r="C3" s="97" t="s">
        <v>239</v>
      </c>
      <c r="D3" s="80" t="s">
        <v>71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0" t="s">
        <v>36</v>
      </c>
      <c r="U3" s="81">
        <v>1</v>
      </c>
      <c r="V3" s="81">
        <v>2</v>
      </c>
      <c r="W3" s="81">
        <v>3</v>
      </c>
      <c r="X3" s="81">
        <v>4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1</v>
      </c>
      <c r="BA3" s="28">
        <f t="shared" ref="BA3:BB12" si="0">SUM(E3,U3,AK3)</f>
        <v>1</v>
      </c>
      <c r="BB3" s="29">
        <f t="shared" si="0"/>
        <v>2</v>
      </c>
      <c r="BC3" s="29">
        <f>SUM(BA3:BB3)</f>
        <v>3</v>
      </c>
      <c r="BD3" s="29">
        <f t="shared" ref="BD3:BD12" si="1">SUM(G3,W3,AM3)</f>
        <v>3</v>
      </c>
      <c r="BE3" s="29">
        <f>SUM(BC3:BD3)</f>
        <v>6</v>
      </c>
      <c r="BF3" s="29">
        <f t="shared" ref="BF3:BF12" si="2">SUM(H3,X3,AN3)</f>
        <v>4</v>
      </c>
      <c r="BG3" s="29">
        <f>BA3+BB3+BD3+BF3</f>
        <v>10</v>
      </c>
      <c r="BH3" s="29">
        <f t="shared" ref="BH3:BJ12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2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2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600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600</v>
      </c>
      <c r="CD3" s="156">
        <f t="shared" ref="CD3:CD22" si="6">$CC3-(($CE$2/3)*$AZ3)</f>
        <v>526.66666666666663</v>
      </c>
      <c r="CE3" s="22">
        <f>IF(AZ3=0," ",IF(CD3&gt;=0,3,"NAO"))</f>
        <v>3</v>
      </c>
      <c r="CF3" s="156">
        <f t="shared" ref="CF3:CF22" si="7">$CC3-(($CG$2/3)*$AZ3)</f>
        <v>506.66666666666669</v>
      </c>
      <c r="CG3" s="22">
        <f>IF(AZ3=0," ",IF(CF3&gt;=0,4,"NAO"))</f>
        <v>4</v>
      </c>
      <c r="CH3" s="156">
        <f t="shared" ref="CH3:CH22" si="8">$CC3-(($CI$2/3)*$AZ3)</f>
        <v>486.66666666666669</v>
      </c>
      <c r="CI3" s="22">
        <f>IF(AZ3=0," ",IF(CH3&gt;=0,5,"NAO"))</f>
        <v>5</v>
      </c>
      <c r="CJ3" s="22">
        <f t="shared" ref="CJ3:CJ12" si="9">(CC3)/(SUM($CC$3:$CC$22))*100</f>
        <v>4.9958368026644457</v>
      </c>
      <c r="CK3" s="22">
        <f t="shared" ref="CK3:CK12" si="10">(CC3/(SUM($CC$3:$CC$22))*100)</f>
        <v>4.9958368026644457</v>
      </c>
      <c r="CM3" s="22">
        <f t="shared" ref="CM3:CM12" si="11">BA3/(SUM(BA$3:BA$22)/100)</f>
        <v>5.2631578947368425</v>
      </c>
      <c r="CN3" s="22">
        <f t="shared" ref="CN3:CN12" si="12">BB3/(SUM(BB$3:BB$22)/100)</f>
        <v>3.4482758620689657</v>
      </c>
      <c r="CO3" s="22">
        <f t="shared" ref="CO3:CO12" si="13">BD3/(SUM(BD$3:BD$22)/100)</f>
        <v>4.7619047619047619</v>
      </c>
      <c r="CP3" s="22">
        <f t="shared" ref="CP3:CP12" si="14">BF3/(SUM(BF$3:BF$22)/100)</f>
        <v>9.7560975609756095</v>
      </c>
      <c r="CQ3" s="22" t="e">
        <f t="shared" ref="CQ3:CQ12" si="15">BH3/(SUM(BH$3:BH$22)/100)</f>
        <v>#DIV/0!</v>
      </c>
      <c r="CR3" s="22">
        <f t="shared" ref="CR3:CR12" si="16">BI3/(SUM(BI$3:BI$22)/100)</f>
        <v>0</v>
      </c>
      <c r="CS3" s="22" t="e">
        <f t="shared" ref="CS3:CS12" si="17">BJ3/(SUM(BJ$3:BJ$22)/100)</f>
        <v>#DIV/0!</v>
      </c>
      <c r="CT3" s="22" t="e">
        <f t="shared" ref="CT3:CT12" si="18">BK3/(SUM(BK$3:BK$22)/100)</f>
        <v>#DIV/0!</v>
      </c>
      <c r="CU3" s="22" t="e">
        <f t="shared" ref="CU3:CU12" si="19">BL3/(SUM(BL$3:BL$22)/100)</f>
        <v>#DIV/0!</v>
      </c>
      <c r="CV3" s="22" t="e">
        <f t="shared" ref="CV3:CV12" si="20">BN3/(SUM(BN$3:BN$22)/100)</f>
        <v>#DIV/0!</v>
      </c>
      <c r="CW3" s="22" t="e">
        <f t="shared" ref="CW3:CW12" si="21">BO3/(SUM(BO$3:BO$22)/100)</f>
        <v>#DIV/0!</v>
      </c>
      <c r="CX3" s="22" t="e">
        <f t="shared" ref="CX3:CX12" si="22">BP3/(SUM(BP$3:BP$22)/100)</f>
        <v>#DIV/0!</v>
      </c>
      <c r="CY3" s="22" t="e">
        <f t="shared" ref="CY3:CY12" si="23">BQ3/(SUM(BQ$3:BQ$22)/100)</f>
        <v>#DIV/0!</v>
      </c>
      <c r="CZ3" s="22" t="e">
        <f t="shared" ref="CZ3:CZ12" si="24">BR3/(SUM(BR$3:BR$22)/100)</f>
        <v>#DIV/0!</v>
      </c>
      <c r="DA3" s="22" t="e">
        <f t="shared" ref="DA3:DA12" si="25">BT3/(SUM(BT$3:BT$22)/100)</f>
        <v>#DIV/0!</v>
      </c>
      <c r="DB3" s="22" t="e">
        <f t="shared" ref="DB3:DB12" si="26">BU3/(SUM(BU$3:BU$22)/100)</f>
        <v>#DIV/0!</v>
      </c>
      <c r="DC3" s="22" t="e">
        <f t="shared" ref="DC3:DC12" si="27">BV3/(SUM(BV$3:BV$22)/100)</f>
        <v>#DIV/0!</v>
      </c>
      <c r="DE3" s="22">
        <f>COUNTIF(BA3,"&lt;&gt;0")</f>
        <v>1</v>
      </c>
      <c r="DF3" s="22">
        <f>COUNTIF(BB3,"&lt;&gt;0")</f>
        <v>1</v>
      </c>
      <c r="DG3" s="22">
        <f>COUNTIF(BD3,"&lt;&gt;0")</f>
        <v>1</v>
      </c>
      <c r="DH3" s="22">
        <f>COUNTIF(BF3,"&lt;&gt;0")</f>
        <v>1</v>
      </c>
      <c r="DI3" s="22">
        <f t="shared" ref="DI3:DM12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2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236</v>
      </c>
      <c r="B4" s="98">
        <v>2</v>
      </c>
      <c r="C4" s="98" t="s">
        <v>240</v>
      </c>
      <c r="D4" s="80" t="s">
        <v>71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0" t="s">
        <v>71</v>
      </c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2" si="30">COUNTIF(D4:AY4,"P")</f>
        <v>0</v>
      </c>
      <c r="BA4" s="28">
        <f t="shared" si="0"/>
        <v>0</v>
      </c>
      <c r="BB4" s="29">
        <f t="shared" si="0"/>
        <v>0</v>
      </c>
      <c r="BC4" s="29">
        <f t="shared" ref="BC4:BC12" si="31">SUM(BA4:BB4)</f>
        <v>0</v>
      </c>
      <c r="BD4" s="29">
        <f t="shared" si="1"/>
        <v>0</v>
      </c>
      <c r="BE4" s="29">
        <f t="shared" ref="BE4:BE12" si="32">SUM(BC4:BD4)</f>
        <v>0</v>
      </c>
      <c r="BF4" s="29">
        <f t="shared" si="2"/>
        <v>0</v>
      </c>
      <c r="BG4" s="29">
        <f t="shared" ref="BG4:BG12" si="33">BA4+BB4+BD4+BF4</f>
        <v>0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2" si="34">SUM(AR4,AB4,L4)</f>
        <v>0</v>
      </c>
      <c r="BL4" s="29">
        <f t="shared" si="34"/>
        <v>0</v>
      </c>
      <c r="BM4" s="29">
        <f t="shared" ref="BM4:BM12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2" si="36">IF(BO4&gt;=3,3,BO4)</f>
        <v>0</v>
      </c>
      <c r="BQ4" s="29">
        <f t="shared" ref="BQ4:BR12" si="37">SUM(AV4,AF4,P4)</f>
        <v>0</v>
      </c>
      <c r="BR4" s="29">
        <f t="shared" si="37"/>
        <v>0</v>
      </c>
      <c r="BS4" s="29">
        <f t="shared" ref="BS4:BS12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2" si="39">IF(BU4&gt;=3,3,BU4)</f>
        <v>0</v>
      </c>
      <c r="BX4" s="28">
        <f t="shared" ref="BX4:BX12" si="40">(BA4*100)+(BB4*80)+(BD4*60)+(BF4*40)+(BH4*20)</f>
        <v>0</v>
      </c>
      <c r="BY4" s="29">
        <f t="shared" ref="BY4:BY12" si="41">IF(BI4&gt;3,30,BI4*10)</f>
        <v>0</v>
      </c>
      <c r="BZ4" s="29">
        <f t="shared" ref="BZ4:BZ12" si="42">IF(BJ4&gt;3,15,BJ4*5)</f>
        <v>0</v>
      </c>
      <c r="CA4" s="29">
        <f t="shared" ref="CA4:CA12" si="43">(BK4*200)+(BL4*100)+(BN4*50)+(BP4*20)</f>
        <v>0</v>
      </c>
      <c r="CB4" s="29">
        <f t="shared" ref="CB4:CB12" si="44">(BQ4*100)+(BR4*50)+(BT4*25)+(BV4*10)</f>
        <v>0</v>
      </c>
      <c r="CC4" s="30" t="str">
        <f t="shared" ref="CC4:CC22" si="45">IF(AZ4&gt;0,SUM(BX4:CB4), "")</f>
        <v/>
      </c>
      <c r="CD4" s="156" t="e">
        <f t="shared" si="6"/>
        <v>#VALUE!</v>
      </c>
      <c r="CE4" s="22" t="str">
        <f t="shared" ref="CE4:CE22" si="46">IF(AZ4=0," ",IF(CD4&gt;=0,3,"NAO"))</f>
        <v xml:space="preserve"> </v>
      </c>
      <c r="CF4" s="156" t="e">
        <f t="shared" si="7"/>
        <v>#VALUE!</v>
      </c>
      <c r="CG4" s="22" t="str">
        <f t="shared" ref="CG4:CG22" si="47">IF(AZ4=0," ",IF(CF4&gt;=0,4,"NAO"))</f>
        <v xml:space="preserve"> </v>
      </c>
      <c r="CH4" s="156" t="e">
        <f t="shared" si="8"/>
        <v>#VALUE!</v>
      </c>
      <c r="CI4" s="22" t="str">
        <f t="shared" ref="CI4:CI22" si="48">IF(AZ4=0," ",IF(CH4&gt;=0,5,"NAO"))</f>
        <v xml:space="preserve"> </v>
      </c>
      <c r="CJ4" s="22" t="e">
        <f t="shared" si="9"/>
        <v>#VALUE!</v>
      </c>
      <c r="CK4" s="22" t="e">
        <f t="shared" si="10"/>
        <v>#VALUE!</v>
      </c>
      <c r="CM4" s="22">
        <f t="shared" si="11"/>
        <v>0</v>
      </c>
      <c r="CN4" s="22">
        <f t="shared" si="12"/>
        <v>0</v>
      </c>
      <c r="CO4" s="22">
        <f t="shared" si="13"/>
        <v>0</v>
      </c>
      <c r="CP4" s="22">
        <f t="shared" si="14"/>
        <v>0</v>
      </c>
      <c r="CQ4" s="22" t="e">
        <f t="shared" si="15"/>
        <v>#DIV/0!</v>
      </c>
      <c r="CR4" s="22">
        <f t="shared" si="16"/>
        <v>0</v>
      </c>
      <c r="CS4" s="22" t="e">
        <f t="shared" si="17"/>
        <v>#DIV/0!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 t="e">
        <f t="shared" si="26"/>
        <v>#DIV/0!</v>
      </c>
      <c r="DC4" s="22" t="e">
        <f t="shared" si="27"/>
        <v>#DIV/0!</v>
      </c>
      <c r="DE4" s="22">
        <f t="shared" ref="DE4:DF12" si="49">COUNTIF(BA4,"&lt;&gt;0")</f>
        <v>0</v>
      </c>
      <c r="DF4" s="22">
        <f t="shared" si="49"/>
        <v>0</v>
      </c>
      <c r="DG4" s="22">
        <f t="shared" ref="DG4:DG12" si="50">COUNTIF(BD4,"&lt;&gt;0")</f>
        <v>0</v>
      </c>
      <c r="DH4" s="22">
        <f t="shared" ref="DH4:DH12" si="51">COUNTIF(BF4,"&lt;&gt;0")</f>
        <v>0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2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2" si="53">COUNTIF(BT4,"&lt;&gt;0")</f>
        <v>0</v>
      </c>
      <c r="DS4" s="22">
        <f t="shared" ref="DS4:DS12" si="54">COUNTIF(BV4,"&lt;&gt;0")</f>
        <v>0</v>
      </c>
    </row>
    <row r="5" spans="1:123" s="22" customFormat="1" ht="15.75" thickBot="1">
      <c r="A5" s="104" t="s">
        <v>236</v>
      </c>
      <c r="B5" s="98">
        <v>3</v>
      </c>
      <c r="C5" s="98" t="s">
        <v>241</v>
      </c>
      <c r="D5" s="80" t="s">
        <v>36</v>
      </c>
      <c r="E5" s="31"/>
      <c r="F5" s="31"/>
      <c r="G5" s="31"/>
      <c r="H5" s="31">
        <v>1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171"/>
      <c r="T5" s="80" t="s">
        <v>36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0</v>
      </c>
      <c r="BE5" s="29">
        <f t="shared" si="32"/>
        <v>0</v>
      </c>
      <c r="BF5" s="29">
        <f t="shared" si="2"/>
        <v>1</v>
      </c>
      <c r="BG5" s="29">
        <f t="shared" si="33"/>
        <v>1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40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40</v>
      </c>
      <c r="CD5" s="156">
        <f t="shared" si="6"/>
        <v>-106.66666666666666</v>
      </c>
      <c r="CE5" s="22" t="str">
        <f t="shared" si="46"/>
        <v>NAO</v>
      </c>
      <c r="CF5" s="156">
        <f t="shared" si="7"/>
        <v>-146.66666666666666</v>
      </c>
      <c r="CG5" s="22" t="str">
        <f t="shared" si="47"/>
        <v>NAO</v>
      </c>
      <c r="CH5" s="156">
        <f t="shared" si="8"/>
        <v>-186.66666666666666</v>
      </c>
      <c r="CI5" s="22" t="str">
        <f t="shared" si="48"/>
        <v>NAO</v>
      </c>
      <c r="CJ5" s="22">
        <f t="shared" si="9"/>
        <v>0.33305578684429643</v>
      </c>
      <c r="CK5" s="22">
        <f t="shared" si="10"/>
        <v>0.33305578684429643</v>
      </c>
      <c r="CM5" s="22">
        <f t="shared" si="11"/>
        <v>0</v>
      </c>
      <c r="CN5" s="22">
        <f t="shared" si="12"/>
        <v>0</v>
      </c>
      <c r="CO5" s="22">
        <f t="shared" si="13"/>
        <v>0</v>
      </c>
      <c r="CP5" s="22">
        <f t="shared" si="14"/>
        <v>2.4390243902439024</v>
      </c>
      <c r="CQ5" s="22" t="e">
        <f t="shared" si="15"/>
        <v>#DIV/0!</v>
      </c>
      <c r="CR5" s="22">
        <f t="shared" si="16"/>
        <v>0</v>
      </c>
      <c r="CS5" s="22" t="e">
        <f t="shared" si="17"/>
        <v>#DIV/0!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 t="e">
        <f t="shared" si="26"/>
        <v>#DIV/0!</v>
      </c>
      <c r="DC5" s="22" t="e">
        <f t="shared" si="27"/>
        <v>#DIV/0!</v>
      </c>
      <c r="DE5" s="22">
        <f t="shared" si="49"/>
        <v>0</v>
      </c>
      <c r="DF5" s="22">
        <f t="shared" si="49"/>
        <v>0</v>
      </c>
      <c r="DG5" s="22">
        <f t="shared" si="50"/>
        <v>0</v>
      </c>
      <c r="DH5" s="22">
        <f t="shared" si="51"/>
        <v>1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236</v>
      </c>
      <c r="B6" s="98">
        <v>4</v>
      </c>
      <c r="C6" s="98" t="s">
        <v>242</v>
      </c>
      <c r="D6" s="80" t="s">
        <v>36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80" t="s">
        <v>36</v>
      </c>
      <c r="U6" s="31"/>
      <c r="V6" s="31">
        <v>1</v>
      </c>
      <c r="W6" s="31">
        <v>2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171"/>
      <c r="AJ6" s="31"/>
      <c r="AK6" s="31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1</v>
      </c>
      <c r="BC6" s="29">
        <f t="shared" si="31"/>
        <v>1</v>
      </c>
      <c r="BD6" s="29">
        <f t="shared" si="1"/>
        <v>2</v>
      </c>
      <c r="BE6" s="29">
        <f t="shared" si="32"/>
        <v>3</v>
      </c>
      <c r="BF6" s="29">
        <f t="shared" si="2"/>
        <v>0</v>
      </c>
      <c r="BG6" s="29">
        <f t="shared" si="33"/>
        <v>3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200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200</v>
      </c>
      <c r="CD6" s="156">
        <f t="shared" si="6"/>
        <v>53.333333333333343</v>
      </c>
      <c r="CE6" s="22">
        <f t="shared" si="46"/>
        <v>3</v>
      </c>
      <c r="CF6" s="156">
        <f t="shared" si="7"/>
        <v>13.333333333333343</v>
      </c>
      <c r="CG6" s="22">
        <f t="shared" si="47"/>
        <v>4</v>
      </c>
      <c r="CH6" s="156">
        <f t="shared" si="8"/>
        <v>-26.666666666666657</v>
      </c>
      <c r="CI6" s="22" t="str">
        <f t="shared" si="48"/>
        <v>NAO</v>
      </c>
      <c r="CJ6" s="22">
        <f t="shared" si="9"/>
        <v>1.665278934221482</v>
      </c>
      <c r="CK6" s="22">
        <f t="shared" si="10"/>
        <v>1.665278934221482</v>
      </c>
      <c r="CM6" s="22">
        <f t="shared" si="11"/>
        <v>0</v>
      </c>
      <c r="CN6" s="22">
        <f t="shared" si="12"/>
        <v>1.7241379310344829</v>
      </c>
      <c r="CO6" s="22">
        <f t="shared" si="13"/>
        <v>3.1746031746031744</v>
      </c>
      <c r="CP6" s="22">
        <f t="shared" si="14"/>
        <v>0</v>
      </c>
      <c r="CQ6" s="22" t="e">
        <f t="shared" si="15"/>
        <v>#DIV/0!</v>
      </c>
      <c r="CR6" s="22">
        <f t="shared" si="16"/>
        <v>0</v>
      </c>
      <c r="CS6" s="22" t="e">
        <f t="shared" si="17"/>
        <v>#DIV/0!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 t="e">
        <f t="shared" si="26"/>
        <v>#DIV/0!</v>
      </c>
      <c r="DC6" s="22" t="e">
        <f t="shared" si="27"/>
        <v>#DIV/0!</v>
      </c>
      <c r="DE6" s="22">
        <f t="shared" si="49"/>
        <v>0</v>
      </c>
      <c r="DF6" s="22">
        <f t="shared" si="49"/>
        <v>1</v>
      </c>
      <c r="DG6" s="22">
        <f t="shared" si="50"/>
        <v>1</v>
      </c>
      <c r="DH6" s="22">
        <f t="shared" si="51"/>
        <v>0</v>
      </c>
      <c r="DI6" s="22">
        <f t="shared" si="28"/>
        <v>0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 t="s">
        <v>236</v>
      </c>
      <c r="B7" s="98">
        <v>5</v>
      </c>
      <c r="C7" s="98" t="s">
        <v>243</v>
      </c>
      <c r="D7" s="80" t="s">
        <v>36</v>
      </c>
      <c r="E7" s="31"/>
      <c r="F7" s="31">
        <v>3</v>
      </c>
      <c r="G7" s="31">
        <v>2</v>
      </c>
      <c r="H7" s="31"/>
      <c r="I7" s="31"/>
      <c r="J7" s="31"/>
      <c r="K7" s="31"/>
      <c r="L7" s="171"/>
      <c r="M7" s="31"/>
      <c r="N7" s="31"/>
      <c r="O7" s="31"/>
      <c r="P7" s="31"/>
      <c r="Q7" s="31"/>
      <c r="R7" s="31"/>
      <c r="S7" s="31"/>
      <c r="T7" s="80" t="s">
        <v>36</v>
      </c>
      <c r="U7" s="31"/>
      <c r="V7" s="31">
        <v>3</v>
      </c>
      <c r="W7" s="31">
        <v>6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171"/>
      <c r="AJ7" s="31"/>
      <c r="AK7" s="31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6</v>
      </c>
      <c r="BC7" s="29">
        <f t="shared" si="31"/>
        <v>6</v>
      </c>
      <c r="BD7" s="29">
        <f t="shared" si="1"/>
        <v>8</v>
      </c>
      <c r="BE7" s="29">
        <f t="shared" si="32"/>
        <v>14</v>
      </c>
      <c r="BF7" s="29">
        <f t="shared" si="2"/>
        <v>0</v>
      </c>
      <c r="BG7" s="29">
        <f t="shared" si="33"/>
        <v>14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960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960</v>
      </c>
      <c r="CD7" s="156">
        <f t="shared" si="6"/>
        <v>813.33333333333337</v>
      </c>
      <c r="CE7" s="22">
        <f t="shared" si="46"/>
        <v>3</v>
      </c>
      <c r="CF7" s="156">
        <f t="shared" si="7"/>
        <v>773.33333333333337</v>
      </c>
      <c r="CG7" s="22">
        <f t="shared" si="47"/>
        <v>4</v>
      </c>
      <c r="CH7" s="156">
        <f t="shared" si="8"/>
        <v>733.33333333333337</v>
      </c>
      <c r="CI7" s="22">
        <f t="shared" si="48"/>
        <v>5</v>
      </c>
      <c r="CJ7" s="22">
        <f t="shared" si="9"/>
        <v>7.9933388842631139</v>
      </c>
      <c r="CK7" s="22">
        <f t="shared" si="10"/>
        <v>7.9933388842631139</v>
      </c>
      <c r="CM7" s="22">
        <f t="shared" si="11"/>
        <v>0</v>
      </c>
      <c r="CN7" s="22">
        <f t="shared" si="12"/>
        <v>10.344827586206897</v>
      </c>
      <c r="CO7" s="22">
        <f t="shared" si="13"/>
        <v>12.698412698412698</v>
      </c>
      <c r="CP7" s="22">
        <f t="shared" si="14"/>
        <v>0</v>
      </c>
      <c r="CQ7" s="22" t="e">
        <f t="shared" si="15"/>
        <v>#DIV/0!</v>
      </c>
      <c r="CR7" s="22">
        <f t="shared" si="16"/>
        <v>0</v>
      </c>
      <c r="CS7" s="22" t="e">
        <f t="shared" si="17"/>
        <v>#DIV/0!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 t="e">
        <f t="shared" si="26"/>
        <v>#DIV/0!</v>
      </c>
      <c r="DC7" s="22" t="e">
        <f t="shared" si="27"/>
        <v>#DIV/0!</v>
      </c>
      <c r="DE7" s="22">
        <f t="shared" si="49"/>
        <v>0</v>
      </c>
      <c r="DF7" s="22">
        <f t="shared" si="49"/>
        <v>1</v>
      </c>
      <c r="DG7" s="22">
        <f t="shared" si="50"/>
        <v>1</v>
      </c>
      <c r="DH7" s="22">
        <f t="shared" si="51"/>
        <v>0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">
        <v>236</v>
      </c>
      <c r="B8" s="98">
        <v>6</v>
      </c>
      <c r="C8" s="98" t="s">
        <v>244</v>
      </c>
      <c r="D8" s="80" t="s">
        <v>71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80" t="s">
        <v>36</v>
      </c>
      <c r="U8" s="31">
        <v>1</v>
      </c>
      <c r="V8" s="31">
        <v>1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171"/>
      <c r="AJ8" s="31"/>
      <c r="AK8" s="31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1</v>
      </c>
      <c r="BA8" s="28">
        <f t="shared" si="0"/>
        <v>1</v>
      </c>
      <c r="BB8" s="29">
        <f t="shared" si="0"/>
        <v>1</v>
      </c>
      <c r="BC8" s="29">
        <f t="shared" si="31"/>
        <v>2</v>
      </c>
      <c r="BD8" s="29">
        <f t="shared" si="1"/>
        <v>0</v>
      </c>
      <c r="BE8" s="29">
        <f t="shared" si="32"/>
        <v>2</v>
      </c>
      <c r="BF8" s="29">
        <f t="shared" si="2"/>
        <v>0</v>
      </c>
      <c r="BG8" s="29">
        <f t="shared" si="33"/>
        <v>2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180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180</v>
      </c>
      <c r="CD8" s="156">
        <f t="shared" si="6"/>
        <v>106.66666666666667</v>
      </c>
      <c r="CE8" s="22">
        <f t="shared" si="46"/>
        <v>3</v>
      </c>
      <c r="CF8" s="156">
        <f t="shared" si="7"/>
        <v>86.666666666666671</v>
      </c>
      <c r="CG8" s="22">
        <f t="shared" si="47"/>
        <v>4</v>
      </c>
      <c r="CH8" s="156">
        <f t="shared" si="8"/>
        <v>66.666666666666671</v>
      </c>
      <c r="CI8" s="22">
        <f t="shared" si="48"/>
        <v>5</v>
      </c>
      <c r="CJ8" s="22">
        <f t="shared" si="9"/>
        <v>1.4987510407993339</v>
      </c>
      <c r="CK8" s="22">
        <f t="shared" si="10"/>
        <v>1.4987510407993339</v>
      </c>
      <c r="CM8" s="22">
        <f t="shared" si="11"/>
        <v>5.2631578947368425</v>
      </c>
      <c r="CN8" s="22">
        <f t="shared" si="12"/>
        <v>1.7241379310344829</v>
      </c>
      <c r="CO8" s="22">
        <f t="shared" si="13"/>
        <v>0</v>
      </c>
      <c r="CP8" s="22">
        <f t="shared" si="14"/>
        <v>0</v>
      </c>
      <c r="CQ8" s="22" t="e">
        <f t="shared" si="15"/>
        <v>#DIV/0!</v>
      </c>
      <c r="CR8" s="22">
        <f t="shared" si="16"/>
        <v>0</v>
      </c>
      <c r="CS8" s="22" t="e">
        <f t="shared" si="17"/>
        <v>#DIV/0!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 t="e">
        <f t="shared" si="26"/>
        <v>#DIV/0!</v>
      </c>
      <c r="DC8" s="22" t="e">
        <f t="shared" si="27"/>
        <v>#DIV/0!</v>
      </c>
      <c r="DE8" s="22">
        <f t="shared" si="49"/>
        <v>1</v>
      </c>
      <c r="DF8" s="22">
        <f t="shared" si="49"/>
        <v>1</v>
      </c>
      <c r="DG8" s="22">
        <f t="shared" si="50"/>
        <v>0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">
        <v>236</v>
      </c>
      <c r="B9" s="98">
        <v>7</v>
      </c>
      <c r="C9" s="98" t="s">
        <v>245</v>
      </c>
      <c r="D9" s="80" t="s">
        <v>36</v>
      </c>
      <c r="E9" s="31"/>
      <c r="F9" s="31">
        <v>1</v>
      </c>
      <c r="G9" s="31">
        <v>4</v>
      </c>
      <c r="H9" s="31">
        <v>1</v>
      </c>
      <c r="I9" s="31"/>
      <c r="J9" s="31"/>
      <c r="K9" s="31"/>
      <c r="L9" s="171"/>
      <c r="M9" s="31"/>
      <c r="N9" s="31"/>
      <c r="O9" s="31"/>
      <c r="P9" s="31"/>
      <c r="Q9" s="31"/>
      <c r="R9" s="31"/>
      <c r="S9" s="31"/>
      <c r="T9" s="80" t="s">
        <v>36</v>
      </c>
      <c r="U9" s="31">
        <v>1</v>
      </c>
      <c r="V9" s="31">
        <v>6</v>
      </c>
      <c r="W9" s="31">
        <v>6</v>
      </c>
      <c r="X9" s="31"/>
      <c r="Y9" s="31"/>
      <c r="Z9" s="31">
        <v>1</v>
      </c>
      <c r="AA9" s="31"/>
      <c r="AB9" s="31"/>
      <c r="AC9" s="31"/>
      <c r="AD9" s="31"/>
      <c r="AE9" s="31"/>
      <c r="AF9" s="31"/>
      <c r="AG9" s="31"/>
      <c r="AH9" s="31"/>
      <c r="AI9" s="171"/>
      <c r="AJ9" s="31"/>
      <c r="AK9" s="31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1</v>
      </c>
      <c r="BB9" s="29">
        <f t="shared" si="0"/>
        <v>7</v>
      </c>
      <c r="BC9" s="29">
        <f t="shared" si="31"/>
        <v>8</v>
      </c>
      <c r="BD9" s="29">
        <f t="shared" si="1"/>
        <v>10</v>
      </c>
      <c r="BE9" s="29">
        <f t="shared" si="32"/>
        <v>18</v>
      </c>
      <c r="BF9" s="29">
        <f t="shared" si="2"/>
        <v>1</v>
      </c>
      <c r="BG9" s="29">
        <f t="shared" si="33"/>
        <v>19</v>
      </c>
      <c r="BH9" s="29">
        <f t="shared" si="3"/>
        <v>0</v>
      </c>
      <c r="BI9" s="29">
        <f t="shared" si="3"/>
        <v>1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1300</v>
      </c>
      <c r="BY9" s="29">
        <f t="shared" si="41"/>
        <v>10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1310</v>
      </c>
      <c r="CD9" s="156">
        <f t="shared" si="6"/>
        <v>1163.3333333333333</v>
      </c>
      <c r="CE9" s="22">
        <f t="shared" si="46"/>
        <v>3</v>
      </c>
      <c r="CF9" s="156">
        <f t="shared" si="7"/>
        <v>1123.3333333333333</v>
      </c>
      <c r="CG9" s="22">
        <f t="shared" si="47"/>
        <v>4</v>
      </c>
      <c r="CH9" s="156">
        <f t="shared" si="8"/>
        <v>1083.3333333333333</v>
      </c>
      <c r="CI9" s="22">
        <f t="shared" si="48"/>
        <v>5</v>
      </c>
      <c r="CJ9" s="22">
        <f t="shared" si="9"/>
        <v>10.907577019150708</v>
      </c>
      <c r="CK9" s="22">
        <f t="shared" si="10"/>
        <v>10.907577019150708</v>
      </c>
      <c r="CM9" s="22">
        <f t="shared" si="11"/>
        <v>5.2631578947368425</v>
      </c>
      <c r="CN9" s="22">
        <f t="shared" si="12"/>
        <v>12.068965517241381</v>
      </c>
      <c r="CO9" s="22">
        <f t="shared" si="13"/>
        <v>15.873015873015873</v>
      </c>
      <c r="CP9" s="22">
        <f t="shared" si="14"/>
        <v>2.4390243902439024</v>
      </c>
      <c r="CQ9" s="22" t="e">
        <f t="shared" si="15"/>
        <v>#DIV/0!</v>
      </c>
      <c r="CR9" s="22">
        <f t="shared" si="16"/>
        <v>20</v>
      </c>
      <c r="CS9" s="22" t="e">
        <f t="shared" si="17"/>
        <v>#DIV/0!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 t="e">
        <f t="shared" si="26"/>
        <v>#DIV/0!</v>
      </c>
      <c r="DC9" s="22" t="e">
        <f t="shared" si="27"/>
        <v>#DIV/0!</v>
      </c>
      <c r="DE9" s="22">
        <f t="shared" si="49"/>
        <v>1</v>
      </c>
      <c r="DF9" s="22">
        <f t="shared" si="49"/>
        <v>1</v>
      </c>
      <c r="DG9" s="22">
        <f t="shared" si="50"/>
        <v>1</v>
      </c>
      <c r="DH9" s="22">
        <f t="shared" si="51"/>
        <v>1</v>
      </c>
      <c r="DI9" s="22">
        <f t="shared" si="28"/>
        <v>0</v>
      </c>
      <c r="DJ9" s="22">
        <f t="shared" si="28"/>
        <v>1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236</v>
      </c>
      <c r="B10" s="98">
        <v>8</v>
      </c>
      <c r="C10" s="98" t="s">
        <v>246</v>
      </c>
      <c r="D10" s="80" t="s">
        <v>36</v>
      </c>
      <c r="E10" s="31"/>
      <c r="F10" s="31"/>
      <c r="G10" s="31"/>
      <c r="H10" s="31">
        <v>3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171"/>
      <c r="T10" s="80" t="s">
        <v>36</v>
      </c>
      <c r="U10" s="31">
        <v>1</v>
      </c>
      <c r="V10" s="31">
        <v>1</v>
      </c>
      <c r="W10" s="31">
        <v>1</v>
      </c>
      <c r="X10" s="31">
        <v>1</v>
      </c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171"/>
      <c r="AJ10" s="31"/>
      <c r="AK10" s="31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1</v>
      </c>
      <c r="BB10" s="29">
        <f t="shared" si="0"/>
        <v>1</v>
      </c>
      <c r="BC10" s="29">
        <f t="shared" si="31"/>
        <v>2</v>
      </c>
      <c r="BD10" s="29">
        <f t="shared" si="1"/>
        <v>1</v>
      </c>
      <c r="BE10" s="29">
        <f t="shared" si="32"/>
        <v>3</v>
      </c>
      <c r="BF10" s="29">
        <f t="shared" si="2"/>
        <v>4</v>
      </c>
      <c r="BG10" s="29">
        <f t="shared" si="33"/>
        <v>7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400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>
        <f t="shared" si="45"/>
        <v>400</v>
      </c>
      <c r="CD10" s="156">
        <f t="shared" si="6"/>
        <v>253.33333333333334</v>
      </c>
      <c r="CE10" s="22">
        <f t="shared" si="46"/>
        <v>3</v>
      </c>
      <c r="CF10" s="156">
        <f t="shared" si="7"/>
        <v>213.33333333333334</v>
      </c>
      <c r="CG10" s="22">
        <f t="shared" si="47"/>
        <v>4</v>
      </c>
      <c r="CH10" s="156">
        <f t="shared" si="8"/>
        <v>173.33333333333334</v>
      </c>
      <c r="CI10" s="22">
        <f t="shared" si="48"/>
        <v>5</v>
      </c>
      <c r="CJ10" s="22">
        <f t="shared" si="9"/>
        <v>3.330557868442964</v>
      </c>
      <c r="CK10" s="22">
        <f t="shared" si="10"/>
        <v>3.330557868442964</v>
      </c>
      <c r="CM10" s="22">
        <f t="shared" si="11"/>
        <v>5.2631578947368425</v>
      </c>
      <c r="CN10" s="22">
        <f t="shared" si="12"/>
        <v>1.7241379310344829</v>
      </c>
      <c r="CO10" s="22">
        <f t="shared" si="13"/>
        <v>1.5873015873015872</v>
      </c>
      <c r="CP10" s="22">
        <f t="shared" si="14"/>
        <v>9.7560975609756095</v>
      </c>
      <c r="CQ10" s="22" t="e">
        <f t="shared" si="15"/>
        <v>#DIV/0!</v>
      </c>
      <c r="CR10" s="22">
        <f t="shared" si="16"/>
        <v>0</v>
      </c>
      <c r="CS10" s="22" t="e">
        <f t="shared" si="17"/>
        <v>#DIV/0!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1</v>
      </c>
      <c r="DF10" s="22">
        <f t="shared" si="49"/>
        <v>1</v>
      </c>
      <c r="DG10" s="22">
        <f t="shared" si="50"/>
        <v>1</v>
      </c>
      <c r="DH10" s="22">
        <f t="shared" si="51"/>
        <v>1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236</v>
      </c>
      <c r="B11" s="98">
        <v>9</v>
      </c>
      <c r="C11" s="98" t="s">
        <v>247</v>
      </c>
      <c r="D11" s="80" t="s">
        <v>36</v>
      </c>
      <c r="E11" s="31">
        <v>1</v>
      </c>
      <c r="F11" s="31">
        <v>1</v>
      </c>
      <c r="G11" s="31">
        <v>1</v>
      </c>
      <c r="H11" s="31">
        <v>6</v>
      </c>
      <c r="I11" s="31"/>
      <c r="J11" s="31"/>
      <c r="K11" s="31"/>
      <c r="L11" s="171"/>
      <c r="M11" s="31"/>
      <c r="N11" s="31"/>
      <c r="O11" s="31"/>
      <c r="P11" s="31"/>
      <c r="Q11" s="31"/>
      <c r="R11" s="31"/>
      <c r="S11" s="31"/>
      <c r="T11" s="80" t="s">
        <v>36</v>
      </c>
      <c r="U11" s="31">
        <v>3</v>
      </c>
      <c r="V11" s="31">
        <v>6</v>
      </c>
      <c r="W11" s="31">
        <v>6</v>
      </c>
      <c r="X11" s="31">
        <v>5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171"/>
      <c r="AJ11" s="31"/>
      <c r="AK11" s="31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4</v>
      </c>
      <c r="BB11" s="29">
        <f t="shared" si="0"/>
        <v>7</v>
      </c>
      <c r="BC11" s="29">
        <f t="shared" si="31"/>
        <v>11</v>
      </c>
      <c r="BD11" s="29">
        <f t="shared" si="1"/>
        <v>7</v>
      </c>
      <c r="BE11" s="29">
        <f t="shared" si="32"/>
        <v>18</v>
      </c>
      <c r="BF11" s="29">
        <f t="shared" si="2"/>
        <v>11</v>
      </c>
      <c r="BG11" s="29">
        <f t="shared" si="33"/>
        <v>29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1820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1820</v>
      </c>
      <c r="CD11" s="156">
        <f t="shared" si="6"/>
        <v>1673.3333333333333</v>
      </c>
      <c r="CE11" s="22">
        <f t="shared" si="46"/>
        <v>3</v>
      </c>
      <c r="CF11" s="156">
        <f t="shared" si="7"/>
        <v>1633.3333333333333</v>
      </c>
      <c r="CG11" s="22">
        <f t="shared" si="47"/>
        <v>4</v>
      </c>
      <c r="CH11" s="156">
        <f t="shared" si="8"/>
        <v>1593.3333333333333</v>
      </c>
      <c r="CI11" s="22">
        <f t="shared" si="48"/>
        <v>5</v>
      </c>
      <c r="CJ11" s="22">
        <f t="shared" si="9"/>
        <v>15.154038301415488</v>
      </c>
      <c r="CK11" s="22">
        <f t="shared" si="10"/>
        <v>15.154038301415488</v>
      </c>
      <c r="CM11" s="22">
        <f t="shared" si="11"/>
        <v>21.05263157894737</v>
      </c>
      <c r="CN11" s="22">
        <f t="shared" si="12"/>
        <v>12.068965517241381</v>
      </c>
      <c r="CO11" s="22">
        <f t="shared" si="13"/>
        <v>11.111111111111111</v>
      </c>
      <c r="CP11" s="22">
        <f t="shared" si="14"/>
        <v>26.829268292682929</v>
      </c>
      <c r="CQ11" s="22" t="e">
        <f t="shared" si="15"/>
        <v>#DIV/0!</v>
      </c>
      <c r="CR11" s="22">
        <f t="shared" si="16"/>
        <v>0</v>
      </c>
      <c r="CS11" s="22" t="e">
        <f t="shared" si="17"/>
        <v>#DIV/0!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1</v>
      </c>
      <c r="DF11" s="22">
        <f t="shared" si="49"/>
        <v>1</v>
      </c>
      <c r="DG11" s="22">
        <f t="shared" si="50"/>
        <v>1</v>
      </c>
      <c r="DH11" s="22">
        <f t="shared" si="51"/>
        <v>1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236</v>
      </c>
      <c r="B12" s="98">
        <v>10</v>
      </c>
      <c r="C12" s="98" t="s">
        <v>248</v>
      </c>
      <c r="D12" s="80" t="s">
        <v>36</v>
      </c>
      <c r="E12" s="31"/>
      <c r="F12" s="31"/>
      <c r="G12" s="31">
        <v>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80" t="s">
        <v>36</v>
      </c>
      <c r="U12" s="31"/>
      <c r="V12" s="31">
        <v>3</v>
      </c>
      <c r="W12" s="31">
        <v>1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0</v>
      </c>
      <c r="BB12" s="29">
        <f t="shared" si="0"/>
        <v>3</v>
      </c>
      <c r="BC12" s="29">
        <f t="shared" si="31"/>
        <v>3</v>
      </c>
      <c r="BD12" s="29">
        <f t="shared" si="1"/>
        <v>2</v>
      </c>
      <c r="BE12" s="29">
        <f t="shared" si="32"/>
        <v>5</v>
      </c>
      <c r="BF12" s="29">
        <f t="shared" si="2"/>
        <v>0</v>
      </c>
      <c r="BG12" s="29">
        <f t="shared" si="33"/>
        <v>5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360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360</v>
      </c>
      <c r="CD12" s="156">
        <f t="shared" si="6"/>
        <v>213.33333333333334</v>
      </c>
      <c r="CE12" s="22">
        <f t="shared" si="46"/>
        <v>3</v>
      </c>
      <c r="CF12" s="156">
        <f t="shared" si="7"/>
        <v>173.33333333333334</v>
      </c>
      <c r="CG12" s="22">
        <f t="shared" si="47"/>
        <v>4</v>
      </c>
      <c r="CH12" s="156">
        <f t="shared" si="8"/>
        <v>133.33333333333334</v>
      </c>
      <c r="CI12" s="22">
        <f t="shared" si="48"/>
        <v>5</v>
      </c>
      <c r="CJ12" s="22">
        <f t="shared" si="9"/>
        <v>2.9975020815986677</v>
      </c>
      <c r="CK12" s="22">
        <f t="shared" si="10"/>
        <v>2.9975020815986677</v>
      </c>
      <c r="CM12" s="22">
        <f t="shared" si="11"/>
        <v>0</v>
      </c>
      <c r="CN12" s="22">
        <f t="shared" si="12"/>
        <v>5.1724137931034484</v>
      </c>
      <c r="CO12" s="22">
        <f t="shared" si="13"/>
        <v>3.1746031746031744</v>
      </c>
      <c r="CP12" s="22">
        <f t="shared" si="14"/>
        <v>0</v>
      </c>
      <c r="CQ12" s="22" t="e">
        <f t="shared" si="15"/>
        <v>#DIV/0!</v>
      </c>
      <c r="CR12" s="22">
        <f t="shared" si="16"/>
        <v>0</v>
      </c>
      <c r="CS12" s="22" t="e">
        <f t="shared" si="17"/>
        <v>#DIV/0!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0</v>
      </c>
      <c r="DF12" s="22">
        <f t="shared" si="49"/>
        <v>1</v>
      </c>
      <c r="DG12" s="22">
        <f t="shared" si="50"/>
        <v>1</v>
      </c>
      <c r="DH12" s="22">
        <f t="shared" si="51"/>
        <v>0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">
        <v>236</v>
      </c>
      <c r="B13" s="98">
        <v>11</v>
      </c>
      <c r="C13" s="98" t="s">
        <v>249</v>
      </c>
      <c r="D13" s="80" t="s">
        <v>36</v>
      </c>
      <c r="E13" s="41"/>
      <c r="F13" s="41">
        <v>1</v>
      </c>
      <c r="G13" s="41">
        <v>1</v>
      </c>
      <c r="H13" s="41">
        <v>2</v>
      </c>
      <c r="I13" s="41"/>
      <c r="J13" s="41"/>
      <c r="K13" s="41"/>
      <c r="L13" s="171"/>
      <c r="M13" s="31"/>
      <c r="N13" s="31"/>
      <c r="O13" s="31"/>
      <c r="P13" s="31"/>
      <c r="Q13" s="31"/>
      <c r="R13" s="31"/>
      <c r="S13" s="31"/>
      <c r="T13" s="80" t="s">
        <v>36</v>
      </c>
      <c r="U13" s="31"/>
      <c r="V13" s="31"/>
      <c r="W13" s="31">
        <v>1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ref="AZ13:AZ22" si="55">COUNTIF(D13:AY13,"P")</f>
        <v>2</v>
      </c>
      <c r="BA13" s="28">
        <f t="shared" ref="BA13:BA22" si="56">SUM(E13,U13,AK13)</f>
        <v>0</v>
      </c>
      <c r="BB13" s="29">
        <f t="shared" ref="BB13:BB22" si="57">SUM(F13,V13,AL13)</f>
        <v>1</v>
      </c>
      <c r="BC13" s="29">
        <f t="shared" ref="BC13:BC22" si="58">SUM(BA13:BB13)</f>
        <v>1</v>
      </c>
      <c r="BD13" s="29">
        <f t="shared" ref="BD13:BD22" si="59">SUM(G13,W13,AM13)</f>
        <v>2</v>
      </c>
      <c r="BE13" s="29">
        <f t="shared" ref="BE13:BE22" si="60">SUM(BC13:BD13)</f>
        <v>3</v>
      </c>
      <c r="BF13" s="29">
        <f t="shared" ref="BF13:BF22" si="61">SUM(H13,X13,AN13)</f>
        <v>2</v>
      </c>
      <c r="BG13" s="29">
        <f t="shared" ref="BG13:BG22" si="62">BA13+BB13+BD13+BF13</f>
        <v>5</v>
      </c>
      <c r="BH13" s="29">
        <f t="shared" ref="BH13:BH22" si="63">SUM(I13,Y13,AO13)</f>
        <v>0</v>
      </c>
      <c r="BI13" s="29">
        <f t="shared" ref="BI13:BI22" si="64">SUM(J13,Z13,AP13)</f>
        <v>0</v>
      </c>
      <c r="BJ13" s="29">
        <f t="shared" ref="BJ13:BJ22" si="65">SUM(K13,AA13,AQ13)</f>
        <v>0</v>
      </c>
      <c r="BK13" s="29">
        <f t="shared" ref="BK13:BK22" si="66">SUM(AR13,AB13,L13)</f>
        <v>0</v>
      </c>
      <c r="BL13" s="29">
        <f t="shared" ref="BL13:BL22" si="67">SUM(AS13,AC13,M13)</f>
        <v>0</v>
      </c>
      <c r="BM13" s="29">
        <f t="shared" ref="BM13:BM22" si="68">SUM(BK13:BL13)</f>
        <v>0</v>
      </c>
      <c r="BN13" s="29">
        <f t="shared" ref="BN13:BN22" si="69">SUM(AT13,AD13,N13)</f>
        <v>0</v>
      </c>
      <c r="BO13" s="29">
        <f t="shared" ref="BO13:BO22" si="70">SUM(AU13,AE13,O13)</f>
        <v>0</v>
      </c>
      <c r="BP13" s="29">
        <f t="shared" ref="BP13:BP22" si="71">IF(BO13&gt;=3,3,BO13)</f>
        <v>0</v>
      </c>
      <c r="BQ13" s="29">
        <f t="shared" ref="BQ13:BQ22" si="72">SUM(AV13,AF13,P13)</f>
        <v>0</v>
      </c>
      <c r="BR13" s="29">
        <f t="shared" ref="BR13:BR22" si="73">SUM(AW13,AG13,Q13)</f>
        <v>0</v>
      </c>
      <c r="BS13" s="29">
        <f t="shared" ref="BS13:BS22" si="74">SUM(BQ13:BR13)</f>
        <v>0</v>
      </c>
      <c r="BT13" s="29">
        <f t="shared" ref="BT13:BT22" si="75">SUM(AX13,AH13,R13)</f>
        <v>0</v>
      </c>
      <c r="BU13" s="30">
        <f t="shared" ref="BU13:BU22" si="76">SUM(AY13,AI13,S13)</f>
        <v>0</v>
      </c>
      <c r="BV13" s="30">
        <f t="shared" ref="BV13:BV22" si="77">IF(BU13&gt;=3,3,BU13)</f>
        <v>0</v>
      </c>
      <c r="BX13" s="28">
        <f t="shared" ref="BX13:BX22" si="78">(BA13*100)+(BB13*80)+(BD13*60)+(BF13*40)+(BH13*20)</f>
        <v>280</v>
      </c>
      <c r="BY13" s="29">
        <f t="shared" ref="BY13:BY22" si="79">IF(BI13&gt;3,30,BI13*10)</f>
        <v>0</v>
      </c>
      <c r="BZ13" s="29">
        <f t="shared" ref="BZ13:BZ22" si="80">IF(BJ13&gt;3,15,BJ13*5)</f>
        <v>0</v>
      </c>
      <c r="CA13" s="29">
        <f t="shared" ref="CA13:CA22" si="81">(BK13*200)+(BL13*100)+(BN13*50)+(BP13*20)</f>
        <v>0</v>
      </c>
      <c r="CB13" s="29">
        <f t="shared" ref="CB13:CB22" si="82">(BQ13*100)+(BR13*50)+(BT13*25)+(BV13*10)</f>
        <v>0</v>
      </c>
      <c r="CC13" s="30">
        <f t="shared" si="45"/>
        <v>280</v>
      </c>
      <c r="CD13" s="156">
        <f t="shared" si="6"/>
        <v>133.33333333333334</v>
      </c>
      <c r="CE13" s="22">
        <f t="shared" si="46"/>
        <v>3</v>
      </c>
      <c r="CF13" s="156">
        <f t="shared" si="7"/>
        <v>93.333333333333343</v>
      </c>
      <c r="CG13" s="22">
        <f t="shared" si="47"/>
        <v>4</v>
      </c>
      <c r="CH13" s="156">
        <f t="shared" si="8"/>
        <v>53.333333333333343</v>
      </c>
      <c r="CI13" s="22">
        <f t="shared" si="48"/>
        <v>5</v>
      </c>
      <c r="CJ13" s="22">
        <f t="shared" ref="CJ13:CJ22" si="83">(CC13)/(SUM($CC$3:$CC$22))*100</f>
        <v>2.3313905079100747</v>
      </c>
      <c r="CK13" s="22">
        <f t="shared" ref="CK13:CK22" si="84">(CC13/(SUM($CC$3:$CC$22))*100)</f>
        <v>2.3313905079100747</v>
      </c>
      <c r="CM13" s="22">
        <f t="shared" ref="CM13:CM22" si="85">BA13/(SUM(BA$3:BA$22)/100)</f>
        <v>0</v>
      </c>
      <c r="CN13" s="22">
        <f t="shared" ref="CN13:CN22" si="86">BB13/(SUM(BB$3:BB$22)/100)</f>
        <v>1.7241379310344829</v>
      </c>
      <c r="CO13" s="22">
        <f t="shared" ref="CO13:CO22" si="87">BD13/(SUM(BD$3:BD$22)/100)</f>
        <v>3.1746031746031744</v>
      </c>
      <c r="CP13" s="22">
        <f t="shared" ref="CP13:CP22" si="88">BF13/(SUM(BF$3:BF$22)/100)</f>
        <v>4.8780487804878048</v>
      </c>
      <c r="CQ13" s="22" t="e">
        <f t="shared" ref="CQ13:CQ22" si="89">BH13/(SUM(BH$3:BH$22)/100)</f>
        <v>#DIV/0!</v>
      </c>
      <c r="CR13" s="22">
        <f t="shared" ref="CR13:CR22" si="90">BI13/(SUM(BI$3:BI$22)/100)</f>
        <v>0</v>
      </c>
      <c r="CS13" s="22" t="e">
        <f t="shared" ref="CS13:CS22" si="91">BJ13/(SUM(BJ$3:BJ$22)/100)</f>
        <v>#DIV/0!</v>
      </c>
      <c r="CT13" s="22" t="e">
        <f t="shared" ref="CT13:CT22" si="92">BK13/(SUM(BK$3:BK$22)/100)</f>
        <v>#DIV/0!</v>
      </c>
      <c r="CU13" s="22" t="e">
        <f t="shared" ref="CU13:CU22" si="93">BL13/(SUM(BL$3:BL$22)/100)</f>
        <v>#DIV/0!</v>
      </c>
      <c r="CV13" s="22" t="e">
        <f t="shared" ref="CV13:CV22" si="94">BN13/(SUM(BN$3:BN$22)/100)</f>
        <v>#DIV/0!</v>
      </c>
      <c r="CW13" s="22" t="e">
        <f t="shared" ref="CW13:CW22" si="95">BO13/(SUM(BO$3:BO$22)/100)</f>
        <v>#DIV/0!</v>
      </c>
      <c r="CX13" s="22" t="e">
        <f t="shared" ref="CX13:CX22" si="96">BP13/(SUM(BP$3:BP$22)/100)</f>
        <v>#DIV/0!</v>
      </c>
      <c r="CY13" s="22" t="e">
        <f t="shared" ref="CY13:CY22" si="97">BQ13/(SUM(BQ$3:BQ$22)/100)</f>
        <v>#DIV/0!</v>
      </c>
      <c r="CZ13" s="22" t="e">
        <f t="shared" ref="CZ13:CZ22" si="98">BR13/(SUM(BR$3:BR$22)/100)</f>
        <v>#DIV/0!</v>
      </c>
      <c r="DA13" s="22" t="e">
        <f t="shared" ref="DA13:DA22" si="99">BT13/(SUM(BT$3:BT$22)/100)</f>
        <v>#DIV/0!</v>
      </c>
      <c r="DB13" s="22" t="e">
        <f t="shared" ref="DB13:DB22" si="100">BU13/(SUM(BU$3:BU$22)/100)</f>
        <v>#DIV/0!</v>
      </c>
      <c r="DC13" s="22" t="e">
        <f t="shared" ref="DC13:DC22" si="101">BV13/(SUM(BV$3:BV$22)/100)</f>
        <v>#DIV/0!</v>
      </c>
      <c r="DE13" s="22">
        <f t="shared" ref="DE13:DE22" si="102">COUNTIF(BA13,"&lt;&gt;0")</f>
        <v>0</v>
      </c>
      <c r="DF13" s="22">
        <f t="shared" ref="DF13:DF22" si="103">COUNTIF(BB13,"&lt;&gt;0")</f>
        <v>1</v>
      </c>
      <c r="DG13" s="22">
        <f t="shared" ref="DG13:DG22" si="104">COUNTIF(BD13,"&lt;&gt;0")</f>
        <v>1</v>
      </c>
      <c r="DH13" s="22">
        <f t="shared" ref="DH13:DH22" si="105">COUNTIF(BF13,"&lt;&gt;0")</f>
        <v>1</v>
      </c>
      <c r="DI13" s="22">
        <f t="shared" ref="DI13:DI22" si="106">COUNTIF(BH13,"&lt;&gt;0")</f>
        <v>0</v>
      </c>
      <c r="DJ13" s="22">
        <f t="shared" ref="DJ13:DJ22" si="107">COUNTIF(BI13,"&lt;&gt;0")</f>
        <v>0</v>
      </c>
      <c r="DK13" s="22">
        <f t="shared" ref="DK13:DK22" si="108">COUNTIF(BJ13,"&lt;&gt;0")</f>
        <v>0</v>
      </c>
      <c r="DL13" s="22">
        <f t="shared" ref="DL13:DL22" si="109">COUNTIF(BK13,"&lt;&gt;0")</f>
        <v>0</v>
      </c>
      <c r="DM13" s="22">
        <f t="shared" ref="DM13:DM22" si="110">COUNTIF(BL13,"&lt;&gt;0")</f>
        <v>0</v>
      </c>
      <c r="DN13" s="22">
        <f t="shared" ref="DN13:DN22" si="111">COUNTIF(BN13,"&lt;&gt;0")</f>
        <v>0</v>
      </c>
      <c r="DO13" s="22">
        <f t="shared" ref="DO13:DO22" si="112">COUNTIF(BP13,"&lt;&gt;0")</f>
        <v>0</v>
      </c>
      <c r="DP13" s="22">
        <f t="shared" ref="DP13:DP22" si="113">COUNTIF(BQ13,"&lt;&gt;0")</f>
        <v>0</v>
      </c>
      <c r="DQ13" s="22">
        <f t="shared" ref="DQ13:DQ22" si="114">COUNTIF(BR13,"&lt;&gt;0")</f>
        <v>0</v>
      </c>
      <c r="DR13" s="22">
        <f t="shared" ref="DR13:DR22" si="115">COUNTIF(BT13,"&lt;&gt;0")</f>
        <v>0</v>
      </c>
      <c r="DS13" s="22">
        <f t="shared" ref="DS13:DS22" si="116">COUNTIF(BV13,"&lt;&gt;0")</f>
        <v>0</v>
      </c>
    </row>
    <row r="14" spans="1:123" s="22" customFormat="1" ht="15.75" thickBot="1">
      <c r="A14" s="104" t="s">
        <v>236</v>
      </c>
      <c r="B14" s="98">
        <v>12</v>
      </c>
      <c r="C14" s="98" t="s">
        <v>250</v>
      </c>
      <c r="D14" s="80" t="s">
        <v>36</v>
      </c>
      <c r="E14" s="31"/>
      <c r="F14" s="31"/>
      <c r="G14" s="31"/>
      <c r="H14" s="31">
        <v>1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80" t="s">
        <v>36</v>
      </c>
      <c r="U14" s="31"/>
      <c r="V14" s="31"/>
      <c r="W14" s="31"/>
      <c r="X14" s="31">
        <v>2</v>
      </c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55"/>
        <v>2</v>
      </c>
      <c r="BA14" s="28">
        <f t="shared" si="56"/>
        <v>0</v>
      </c>
      <c r="BB14" s="29">
        <f t="shared" si="57"/>
        <v>0</v>
      </c>
      <c r="BC14" s="29">
        <f t="shared" si="58"/>
        <v>0</v>
      </c>
      <c r="BD14" s="29">
        <f t="shared" si="59"/>
        <v>0</v>
      </c>
      <c r="BE14" s="29">
        <f t="shared" si="60"/>
        <v>0</v>
      </c>
      <c r="BF14" s="29">
        <f t="shared" si="61"/>
        <v>3</v>
      </c>
      <c r="BG14" s="29">
        <f t="shared" si="62"/>
        <v>3</v>
      </c>
      <c r="BH14" s="29">
        <f t="shared" si="63"/>
        <v>0</v>
      </c>
      <c r="BI14" s="29">
        <f t="shared" si="64"/>
        <v>0</v>
      </c>
      <c r="BJ14" s="29">
        <f t="shared" si="65"/>
        <v>0</v>
      </c>
      <c r="BK14" s="29">
        <f t="shared" si="66"/>
        <v>0</v>
      </c>
      <c r="BL14" s="29">
        <f t="shared" si="67"/>
        <v>0</v>
      </c>
      <c r="BM14" s="29">
        <f t="shared" si="68"/>
        <v>0</v>
      </c>
      <c r="BN14" s="29">
        <f t="shared" si="69"/>
        <v>0</v>
      </c>
      <c r="BO14" s="29">
        <f t="shared" si="70"/>
        <v>0</v>
      </c>
      <c r="BP14" s="29">
        <f t="shared" si="71"/>
        <v>0</v>
      </c>
      <c r="BQ14" s="29">
        <f t="shared" si="72"/>
        <v>0</v>
      </c>
      <c r="BR14" s="29">
        <f t="shared" si="73"/>
        <v>0</v>
      </c>
      <c r="BS14" s="29">
        <f t="shared" si="74"/>
        <v>0</v>
      </c>
      <c r="BT14" s="29">
        <f t="shared" si="75"/>
        <v>0</v>
      </c>
      <c r="BU14" s="30">
        <f t="shared" si="76"/>
        <v>0</v>
      </c>
      <c r="BV14" s="30">
        <f t="shared" si="77"/>
        <v>0</v>
      </c>
      <c r="BX14" s="28">
        <f t="shared" si="78"/>
        <v>120</v>
      </c>
      <c r="BY14" s="29">
        <f t="shared" si="79"/>
        <v>0</v>
      </c>
      <c r="BZ14" s="29">
        <f t="shared" si="80"/>
        <v>0</v>
      </c>
      <c r="CA14" s="29">
        <f t="shared" si="81"/>
        <v>0</v>
      </c>
      <c r="CB14" s="29">
        <f t="shared" si="82"/>
        <v>0</v>
      </c>
      <c r="CC14" s="30">
        <f t="shared" si="45"/>
        <v>120</v>
      </c>
      <c r="CD14" s="156">
        <f t="shared" si="6"/>
        <v>-26.666666666666657</v>
      </c>
      <c r="CE14" s="22" t="str">
        <f t="shared" si="46"/>
        <v>NAO</v>
      </c>
      <c r="CF14" s="156">
        <f t="shared" si="7"/>
        <v>-66.666666666666657</v>
      </c>
      <c r="CG14" s="22" t="str">
        <f t="shared" si="47"/>
        <v>NAO</v>
      </c>
      <c r="CH14" s="156">
        <f t="shared" si="8"/>
        <v>-106.66666666666666</v>
      </c>
      <c r="CI14" s="22" t="str">
        <f t="shared" si="48"/>
        <v>NAO</v>
      </c>
      <c r="CJ14" s="22">
        <f t="shared" si="83"/>
        <v>0.99916736053288924</v>
      </c>
      <c r="CK14" s="22">
        <f t="shared" si="84"/>
        <v>0.99916736053288924</v>
      </c>
      <c r="CM14" s="22">
        <f t="shared" si="85"/>
        <v>0</v>
      </c>
      <c r="CN14" s="22">
        <f t="shared" si="86"/>
        <v>0</v>
      </c>
      <c r="CO14" s="22">
        <f t="shared" si="87"/>
        <v>0</v>
      </c>
      <c r="CP14" s="22">
        <f t="shared" si="88"/>
        <v>7.3170731707317076</v>
      </c>
      <c r="CQ14" s="22" t="e">
        <f t="shared" si="89"/>
        <v>#DIV/0!</v>
      </c>
      <c r="CR14" s="22">
        <f t="shared" si="90"/>
        <v>0</v>
      </c>
      <c r="CS14" s="22" t="e">
        <f t="shared" si="91"/>
        <v>#DIV/0!</v>
      </c>
      <c r="CT14" s="22" t="e">
        <f t="shared" si="92"/>
        <v>#DIV/0!</v>
      </c>
      <c r="CU14" s="22" t="e">
        <f t="shared" si="93"/>
        <v>#DIV/0!</v>
      </c>
      <c r="CV14" s="22" t="e">
        <f t="shared" si="94"/>
        <v>#DIV/0!</v>
      </c>
      <c r="CW14" s="22" t="e">
        <f t="shared" si="95"/>
        <v>#DIV/0!</v>
      </c>
      <c r="CX14" s="22" t="e">
        <f t="shared" si="96"/>
        <v>#DIV/0!</v>
      </c>
      <c r="CY14" s="22" t="e">
        <f t="shared" si="97"/>
        <v>#DIV/0!</v>
      </c>
      <c r="CZ14" s="22" t="e">
        <f t="shared" si="98"/>
        <v>#DIV/0!</v>
      </c>
      <c r="DA14" s="22" t="e">
        <f t="shared" si="99"/>
        <v>#DIV/0!</v>
      </c>
      <c r="DB14" s="22" t="e">
        <f t="shared" si="100"/>
        <v>#DIV/0!</v>
      </c>
      <c r="DC14" s="22" t="e">
        <f t="shared" si="101"/>
        <v>#DIV/0!</v>
      </c>
      <c r="DE14" s="22">
        <f t="shared" si="102"/>
        <v>0</v>
      </c>
      <c r="DF14" s="22">
        <f t="shared" si="103"/>
        <v>0</v>
      </c>
      <c r="DG14" s="22">
        <f t="shared" si="104"/>
        <v>0</v>
      </c>
      <c r="DH14" s="22">
        <f t="shared" si="105"/>
        <v>1</v>
      </c>
      <c r="DI14" s="22">
        <f t="shared" si="106"/>
        <v>0</v>
      </c>
      <c r="DJ14" s="22">
        <f t="shared" si="107"/>
        <v>0</v>
      </c>
      <c r="DK14" s="22">
        <f t="shared" si="108"/>
        <v>0</v>
      </c>
      <c r="DL14" s="22">
        <f t="shared" si="109"/>
        <v>0</v>
      </c>
      <c r="DM14" s="22">
        <f t="shared" si="110"/>
        <v>0</v>
      </c>
      <c r="DN14" s="22">
        <f t="shared" si="111"/>
        <v>0</v>
      </c>
      <c r="DO14" s="22">
        <f t="shared" si="112"/>
        <v>0</v>
      </c>
      <c r="DP14" s="22">
        <f t="shared" si="113"/>
        <v>0</v>
      </c>
      <c r="DQ14" s="22">
        <f t="shared" si="114"/>
        <v>0</v>
      </c>
      <c r="DR14" s="22">
        <f t="shared" si="115"/>
        <v>0</v>
      </c>
      <c r="DS14" s="22">
        <f t="shared" si="116"/>
        <v>0</v>
      </c>
    </row>
    <row r="15" spans="1:123" s="22" customFormat="1" ht="15.75" thickBot="1">
      <c r="A15" s="104" t="s">
        <v>236</v>
      </c>
      <c r="B15" s="98">
        <v>13</v>
      </c>
      <c r="C15" s="98" t="s">
        <v>251</v>
      </c>
      <c r="D15" s="80" t="s">
        <v>36</v>
      </c>
      <c r="E15" s="31">
        <v>2</v>
      </c>
      <c r="F15" s="31">
        <v>1</v>
      </c>
      <c r="G15" s="31">
        <v>4</v>
      </c>
      <c r="H15" s="31">
        <v>7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71"/>
      <c r="T15" s="80" t="s">
        <v>36</v>
      </c>
      <c r="U15" s="31"/>
      <c r="V15" s="31">
        <v>2</v>
      </c>
      <c r="W15" s="31">
        <v>2</v>
      </c>
      <c r="X15" s="31">
        <v>1</v>
      </c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55"/>
        <v>2</v>
      </c>
      <c r="BA15" s="28">
        <f t="shared" si="56"/>
        <v>2</v>
      </c>
      <c r="BB15" s="29">
        <f t="shared" si="57"/>
        <v>3</v>
      </c>
      <c r="BC15" s="29">
        <f t="shared" si="58"/>
        <v>5</v>
      </c>
      <c r="BD15" s="29">
        <f t="shared" si="59"/>
        <v>6</v>
      </c>
      <c r="BE15" s="29">
        <f t="shared" si="60"/>
        <v>11</v>
      </c>
      <c r="BF15" s="29">
        <f t="shared" si="61"/>
        <v>8</v>
      </c>
      <c r="BG15" s="29">
        <f t="shared" si="62"/>
        <v>19</v>
      </c>
      <c r="BH15" s="29">
        <f t="shared" si="63"/>
        <v>0</v>
      </c>
      <c r="BI15" s="29">
        <f t="shared" si="64"/>
        <v>0</v>
      </c>
      <c r="BJ15" s="29">
        <f t="shared" si="65"/>
        <v>0</v>
      </c>
      <c r="BK15" s="29">
        <f t="shared" si="66"/>
        <v>0</v>
      </c>
      <c r="BL15" s="29">
        <f t="shared" si="67"/>
        <v>0</v>
      </c>
      <c r="BM15" s="29">
        <f t="shared" si="68"/>
        <v>0</v>
      </c>
      <c r="BN15" s="29">
        <f t="shared" si="69"/>
        <v>0</v>
      </c>
      <c r="BO15" s="29">
        <f t="shared" si="70"/>
        <v>0</v>
      </c>
      <c r="BP15" s="29">
        <f t="shared" si="71"/>
        <v>0</v>
      </c>
      <c r="BQ15" s="29">
        <f t="shared" si="72"/>
        <v>0</v>
      </c>
      <c r="BR15" s="29">
        <f t="shared" si="73"/>
        <v>0</v>
      </c>
      <c r="BS15" s="29">
        <f t="shared" si="74"/>
        <v>0</v>
      </c>
      <c r="BT15" s="29">
        <f t="shared" si="75"/>
        <v>0</v>
      </c>
      <c r="BU15" s="30">
        <f t="shared" si="76"/>
        <v>0</v>
      </c>
      <c r="BV15" s="30">
        <f t="shared" si="77"/>
        <v>0</v>
      </c>
      <c r="BX15" s="28">
        <f t="shared" si="78"/>
        <v>1120</v>
      </c>
      <c r="BY15" s="29">
        <f t="shared" si="79"/>
        <v>0</v>
      </c>
      <c r="BZ15" s="29">
        <f t="shared" si="80"/>
        <v>0</v>
      </c>
      <c r="CA15" s="29">
        <f t="shared" si="81"/>
        <v>0</v>
      </c>
      <c r="CB15" s="29">
        <f t="shared" si="82"/>
        <v>0</v>
      </c>
      <c r="CC15" s="30">
        <f t="shared" si="45"/>
        <v>1120</v>
      </c>
      <c r="CD15" s="156">
        <f t="shared" si="6"/>
        <v>973.33333333333337</v>
      </c>
      <c r="CE15" s="22">
        <f t="shared" si="46"/>
        <v>3</v>
      </c>
      <c r="CF15" s="156">
        <f t="shared" si="7"/>
        <v>933.33333333333337</v>
      </c>
      <c r="CG15" s="22">
        <f t="shared" si="47"/>
        <v>4</v>
      </c>
      <c r="CH15" s="156">
        <f t="shared" si="8"/>
        <v>893.33333333333337</v>
      </c>
      <c r="CI15" s="22">
        <f t="shared" si="48"/>
        <v>5</v>
      </c>
      <c r="CJ15" s="22">
        <f t="shared" si="83"/>
        <v>9.325562031640299</v>
      </c>
      <c r="CK15" s="22">
        <f t="shared" si="84"/>
        <v>9.325562031640299</v>
      </c>
      <c r="CM15" s="22">
        <f t="shared" si="85"/>
        <v>10.526315789473685</v>
      </c>
      <c r="CN15" s="22">
        <f t="shared" si="86"/>
        <v>5.1724137931034484</v>
      </c>
      <c r="CO15" s="22">
        <f t="shared" si="87"/>
        <v>9.5238095238095237</v>
      </c>
      <c r="CP15" s="22">
        <f t="shared" si="88"/>
        <v>19.512195121951219</v>
      </c>
      <c r="CQ15" s="22" t="e">
        <f t="shared" si="89"/>
        <v>#DIV/0!</v>
      </c>
      <c r="CR15" s="22">
        <f t="shared" si="90"/>
        <v>0</v>
      </c>
      <c r="CS15" s="22" t="e">
        <f t="shared" si="91"/>
        <v>#DIV/0!</v>
      </c>
      <c r="CT15" s="22" t="e">
        <f t="shared" si="92"/>
        <v>#DIV/0!</v>
      </c>
      <c r="CU15" s="22" t="e">
        <f t="shared" si="93"/>
        <v>#DIV/0!</v>
      </c>
      <c r="CV15" s="22" t="e">
        <f t="shared" si="94"/>
        <v>#DIV/0!</v>
      </c>
      <c r="CW15" s="22" t="e">
        <f t="shared" si="95"/>
        <v>#DIV/0!</v>
      </c>
      <c r="CX15" s="22" t="e">
        <f t="shared" si="96"/>
        <v>#DIV/0!</v>
      </c>
      <c r="CY15" s="22" t="e">
        <f t="shared" si="97"/>
        <v>#DIV/0!</v>
      </c>
      <c r="CZ15" s="22" t="e">
        <f t="shared" si="98"/>
        <v>#DIV/0!</v>
      </c>
      <c r="DA15" s="22" t="e">
        <f t="shared" si="99"/>
        <v>#DIV/0!</v>
      </c>
      <c r="DB15" s="22" t="e">
        <f t="shared" si="100"/>
        <v>#DIV/0!</v>
      </c>
      <c r="DC15" s="22" t="e">
        <f t="shared" si="101"/>
        <v>#DIV/0!</v>
      </c>
      <c r="DE15" s="22">
        <f t="shared" si="102"/>
        <v>1</v>
      </c>
      <c r="DF15" s="22">
        <f t="shared" si="103"/>
        <v>1</v>
      </c>
      <c r="DG15" s="22">
        <f t="shared" si="104"/>
        <v>1</v>
      </c>
      <c r="DH15" s="22">
        <f t="shared" si="105"/>
        <v>1</v>
      </c>
      <c r="DI15" s="22">
        <f t="shared" si="106"/>
        <v>0</v>
      </c>
      <c r="DJ15" s="22">
        <f t="shared" si="107"/>
        <v>0</v>
      </c>
      <c r="DK15" s="22">
        <f t="shared" si="108"/>
        <v>0</v>
      </c>
      <c r="DL15" s="22">
        <f t="shared" si="109"/>
        <v>0</v>
      </c>
      <c r="DM15" s="22">
        <f t="shared" si="110"/>
        <v>0</v>
      </c>
      <c r="DN15" s="22">
        <f t="shared" si="111"/>
        <v>0</v>
      </c>
      <c r="DO15" s="22">
        <f t="shared" si="112"/>
        <v>0</v>
      </c>
      <c r="DP15" s="22">
        <f t="shared" si="113"/>
        <v>0</v>
      </c>
      <c r="DQ15" s="22">
        <f t="shared" si="114"/>
        <v>0</v>
      </c>
      <c r="DR15" s="22">
        <f t="shared" si="115"/>
        <v>0</v>
      </c>
      <c r="DS15" s="22">
        <f t="shared" si="116"/>
        <v>0</v>
      </c>
    </row>
    <row r="16" spans="1:123" s="22" customFormat="1" ht="15.75" thickBot="1">
      <c r="A16" s="104" t="s">
        <v>236</v>
      </c>
      <c r="B16" s="98">
        <v>14</v>
      </c>
      <c r="C16" s="98" t="s">
        <v>252</v>
      </c>
      <c r="D16" s="48" t="s">
        <v>71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48" t="s">
        <v>36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55"/>
        <v>1</v>
      </c>
      <c r="BA16" s="28">
        <f t="shared" si="56"/>
        <v>0</v>
      </c>
      <c r="BB16" s="29">
        <f t="shared" si="57"/>
        <v>0</v>
      </c>
      <c r="BC16" s="29">
        <f t="shared" si="58"/>
        <v>0</v>
      </c>
      <c r="BD16" s="29">
        <f t="shared" si="59"/>
        <v>0</v>
      </c>
      <c r="BE16" s="29">
        <f t="shared" si="60"/>
        <v>0</v>
      </c>
      <c r="BF16" s="29">
        <f t="shared" si="61"/>
        <v>0</v>
      </c>
      <c r="BG16" s="29">
        <f t="shared" si="62"/>
        <v>0</v>
      </c>
      <c r="BH16" s="29">
        <f t="shared" si="63"/>
        <v>0</v>
      </c>
      <c r="BI16" s="29">
        <f t="shared" si="64"/>
        <v>0</v>
      </c>
      <c r="BJ16" s="29">
        <f t="shared" si="65"/>
        <v>0</v>
      </c>
      <c r="BK16" s="29">
        <f t="shared" si="66"/>
        <v>0</v>
      </c>
      <c r="BL16" s="29">
        <f t="shared" si="67"/>
        <v>0</v>
      </c>
      <c r="BM16" s="29">
        <f t="shared" si="68"/>
        <v>0</v>
      </c>
      <c r="BN16" s="29">
        <f t="shared" si="69"/>
        <v>0</v>
      </c>
      <c r="BO16" s="29">
        <f t="shared" si="70"/>
        <v>0</v>
      </c>
      <c r="BP16" s="29">
        <f t="shared" si="71"/>
        <v>0</v>
      </c>
      <c r="BQ16" s="29">
        <f t="shared" si="72"/>
        <v>0</v>
      </c>
      <c r="BR16" s="29">
        <f t="shared" si="73"/>
        <v>0</v>
      </c>
      <c r="BS16" s="29">
        <f t="shared" si="74"/>
        <v>0</v>
      </c>
      <c r="BT16" s="29">
        <f t="shared" si="75"/>
        <v>0</v>
      </c>
      <c r="BU16" s="30">
        <f t="shared" si="76"/>
        <v>0</v>
      </c>
      <c r="BV16" s="30">
        <f t="shared" si="77"/>
        <v>0</v>
      </c>
      <c r="BX16" s="28">
        <f t="shared" si="78"/>
        <v>0</v>
      </c>
      <c r="BY16" s="29">
        <f t="shared" si="79"/>
        <v>0</v>
      </c>
      <c r="BZ16" s="29">
        <f t="shared" si="80"/>
        <v>0</v>
      </c>
      <c r="CA16" s="29">
        <f t="shared" si="81"/>
        <v>0</v>
      </c>
      <c r="CB16" s="29">
        <f t="shared" si="82"/>
        <v>0</v>
      </c>
      <c r="CC16" s="30">
        <f t="shared" si="45"/>
        <v>0</v>
      </c>
      <c r="CD16" s="156">
        <f t="shared" si="6"/>
        <v>-73.333333333333329</v>
      </c>
      <c r="CE16" s="22" t="str">
        <f t="shared" si="46"/>
        <v>NAO</v>
      </c>
      <c r="CF16" s="156">
        <f t="shared" si="7"/>
        <v>-93.333333333333329</v>
      </c>
      <c r="CG16" s="22" t="str">
        <f t="shared" si="47"/>
        <v>NAO</v>
      </c>
      <c r="CH16" s="156">
        <f t="shared" si="8"/>
        <v>-113.33333333333333</v>
      </c>
      <c r="CI16" s="22" t="str">
        <f t="shared" si="48"/>
        <v>NAO</v>
      </c>
      <c r="CJ16" s="22">
        <f t="shared" si="83"/>
        <v>0</v>
      </c>
      <c r="CK16" s="22">
        <f t="shared" si="84"/>
        <v>0</v>
      </c>
      <c r="CM16" s="22">
        <f t="shared" si="85"/>
        <v>0</v>
      </c>
      <c r="CN16" s="22">
        <f t="shared" si="86"/>
        <v>0</v>
      </c>
      <c r="CO16" s="22">
        <f t="shared" si="87"/>
        <v>0</v>
      </c>
      <c r="CP16" s="22">
        <f t="shared" si="88"/>
        <v>0</v>
      </c>
      <c r="CQ16" s="22" t="e">
        <f t="shared" si="89"/>
        <v>#DIV/0!</v>
      </c>
      <c r="CR16" s="22">
        <f t="shared" si="90"/>
        <v>0</v>
      </c>
      <c r="CS16" s="22" t="e">
        <f t="shared" si="91"/>
        <v>#DIV/0!</v>
      </c>
      <c r="CT16" s="22" t="e">
        <f t="shared" si="92"/>
        <v>#DIV/0!</v>
      </c>
      <c r="CU16" s="22" t="e">
        <f t="shared" si="93"/>
        <v>#DIV/0!</v>
      </c>
      <c r="CV16" s="22" t="e">
        <f t="shared" si="94"/>
        <v>#DIV/0!</v>
      </c>
      <c r="CW16" s="22" t="e">
        <f t="shared" si="95"/>
        <v>#DIV/0!</v>
      </c>
      <c r="CX16" s="22" t="e">
        <f t="shared" si="96"/>
        <v>#DIV/0!</v>
      </c>
      <c r="CY16" s="22" t="e">
        <f t="shared" si="97"/>
        <v>#DIV/0!</v>
      </c>
      <c r="CZ16" s="22" t="e">
        <f t="shared" si="98"/>
        <v>#DIV/0!</v>
      </c>
      <c r="DA16" s="22" t="e">
        <f t="shared" si="99"/>
        <v>#DIV/0!</v>
      </c>
      <c r="DB16" s="22" t="e">
        <f t="shared" si="100"/>
        <v>#DIV/0!</v>
      </c>
      <c r="DC16" s="22" t="e">
        <f t="shared" si="101"/>
        <v>#DIV/0!</v>
      </c>
      <c r="DE16" s="22">
        <f t="shared" si="102"/>
        <v>0</v>
      </c>
      <c r="DF16" s="22">
        <f t="shared" si="103"/>
        <v>0</v>
      </c>
      <c r="DG16" s="22">
        <f t="shared" si="104"/>
        <v>0</v>
      </c>
      <c r="DH16" s="22">
        <f t="shared" si="105"/>
        <v>0</v>
      </c>
      <c r="DI16" s="22">
        <f t="shared" si="106"/>
        <v>0</v>
      </c>
      <c r="DJ16" s="22">
        <f t="shared" si="107"/>
        <v>0</v>
      </c>
      <c r="DK16" s="22">
        <f t="shared" si="108"/>
        <v>0</v>
      </c>
      <c r="DL16" s="22">
        <f t="shared" si="109"/>
        <v>0</v>
      </c>
      <c r="DM16" s="22">
        <f t="shared" si="110"/>
        <v>0</v>
      </c>
      <c r="DN16" s="22">
        <f t="shared" si="111"/>
        <v>0</v>
      </c>
      <c r="DO16" s="22">
        <f t="shared" si="112"/>
        <v>0</v>
      </c>
      <c r="DP16" s="22">
        <f t="shared" si="113"/>
        <v>0</v>
      </c>
      <c r="DQ16" s="22">
        <f t="shared" si="114"/>
        <v>0</v>
      </c>
      <c r="DR16" s="22">
        <f t="shared" si="115"/>
        <v>0</v>
      </c>
      <c r="DS16" s="22">
        <f t="shared" si="116"/>
        <v>0</v>
      </c>
    </row>
    <row r="17" spans="1:123" s="22" customFormat="1" ht="15.75" thickBot="1">
      <c r="A17" s="104" t="s">
        <v>236</v>
      </c>
      <c r="B17" s="98">
        <v>15</v>
      </c>
      <c r="C17" s="98" t="s">
        <v>253</v>
      </c>
      <c r="D17" s="48" t="s">
        <v>36</v>
      </c>
      <c r="E17" s="31">
        <v>1</v>
      </c>
      <c r="F17" s="31">
        <v>4</v>
      </c>
      <c r="G17" s="31">
        <v>2</v>
      </c>
      <c r="H17" s="31">
        <v>1</v>
      </c>
      <c r="I17" s="31"/>
      <c r="J17" s="31">
        <v>1</v>
      </c>
      <c r="K17" s="31"/>
      <c r="L17" s="31"/>
      <c r="M17" s="31"/>
      <c r="N17" s="31"/>
      <c r="O17" s="31"/>
      <c r="P17" s="31"/>
      <c r="Q17" s="31"/>
      <c r="R17" s="31"/>
      <c r="S17" s="31"/>
      <c r="T17" s="48" t="s">
        <v>36</v>
      </c>
      <c r="U17" s="31">
        <v>1</v>
      </c>
      <c r="V17" s="31">
        <v>1</v>
      </c>
      <c r="W17" s="31">
        <v>3</v>
      </c>
      <c r="X17" s="31"/>
      <c r="Y17" s="31"/>
      <c r="Z17" s="31">
        <v>1</v>
      </c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25"/>
      <c r="AO17" s="25"/>
      <c r="AP17" s="25"/>
      <c r="AQ17" s="25"/>
      <c r="AR17" s="26"/>
      <c r="AS17" s="24"/>
      <c r="AT17" s="24"/>
      <c r="AU17" s="24"/>
      <c r="AV17" s="24"/>
      <c r="AW17" s="24"/>
      <c r="AX17" s="24"/>
      <c r="AY17" s="24"/>
      <c r="AZ17" s="27">
        <f t="shared" si="55"/>
        <v>2</v>
      </c>
      <c r="BA17" s="28">
        <f t="shared" si="56"/>
        <v>2</v>
      </c>
      <c r="BB17" s="29">
        <f t="shared" si="57"/>
        <v>5</v>
      </c>
      <c r="BC17" s="29">
        <f t="shared" si="58"/>
        <v>7</v>
      </c>
      <c r="BD17" s="29">
        <f t="shared" si="59"/>
        <v>5</v>
      </c>
      <c r="BE17" s="29">
        <f t="shared" si="60"/>
        <v>12</v>
      </c>
      <c r="BF17" s="29">
        <f t="shared" si="61"/>
        <v>1</v>
      </c>
      <c r="BG17" s="29">
        <f t="shared" si="62"/>
        <v>13</v>
      </c>
      <c r="BH17" s="29">
        <f t="shared" si="63"/>
        <v>0</v>
      </c>
      <c r="BI17" s="29">
        <f t="shared" si="64"/>
        <v>2</v>
      </c>
      <c r="BJ17" s="29">
        <f t="shared" si="65"/>
        <v>0</v>
      </c>
      <c r="BK17" s="29">
        <f t="shared" si="66"/>
        <v>0</v>
      </c>
      <c r="BL17" s="29">
        <f t="shared" si="67"/>
        <v>0</v>
      </c>
      <c r="BM17" s="29">
        <f t="shared" si="68"/>
        <v>0</v>
      </c>
      <c r="BN17" s="29">
        <f t="shared" si="69"/>
        <v>0</v>
      </c>
      <c r="BO17" s="29">
        <f t="shared" si="70"/>
        <v>0</v>
      </c>
      <c r="BP17" s="29">
        <f t="shared" si="71"/>
        <v>0</v>
      </c>
      <c r="BQ17" s="29">
        <f t="shared" si="72"/>
        <v>0</v>
      </c>
      <c r="BR17" s="29">
        <f t="shared" si="73"/>
        <v>0</v>
      </c>
      <c r="BS17" s="29">
        <f t="shared" si="74"/>
        <v>0</v>
      </c>
      <c r="BT17" s="29">
        <f t="shared" si="75"/>
        <v>0</v>
      </c>
      <c r="BU17" s="30">
        <f t="shared" si="76"/>
        <v>0</v>
      </c>
      <c r="BV17" s="30">
        <f t="shared" si="77"/>
        <v>0</v>
      </c>
      <c r="BX17" s="28">
        <f t="shared" si="78"/>
        <v>940</v>
      </c>
      <c r="BY17" s="29">
        <f t="shared" si="79"/>
        <v>20</v>
      </c>
      <c r="BZ17" s="29">
        <f t="shared" si="80"/>
        <v>0</v>
      </c>
      <c r="CA17" s="29">
        <f t="shared" si="81"/>
        <v>0</v>
      </c>
      <c r="CB17" s="29">
        <f t="shared" si="82"/>
        <v>0</v>
      </c>
      <c r="CC17" s="30">
        <f t="shared" si="45"/>
        <v>960</v>
      </c>
      <c r="CD17" s="156">
        <f t="shared" si="6"/>
        <v>813.33333333333337</v>
      </c>
      <c r="CE17" s="22">
        <f t="shared" si="46"/>
        <v>3</v>
      </c>
      <c r="CF17" s="156">
        <f t="shared" si="7"/>
        <v>773.33333333333337</v>
      </c>
      <c r="CG17" s="22">
        <f t="shared" si="47"/>
        <v>4</v>
      </c>
      <c r="CH17" s="156">
        <f t="shared" si="8"/>
        <v>733.33333333333337</v>
      </c>
      <c r="CI17" s="22">
        <f t="shared" si="48"/>
        <v>5</v>
      </c>
      <c r="CJ17" s="22">
        <f t="shared" si="83"/>
        <v>7.9933388842631139</v>
      </c>
      <c r="CK17" s="22">
        <f t="shared" si="84"/>
        <v>7.9933388842631139</v>
      </c>
      <c r="CM17" s="22">
        <f t="shared" si="85"/>
        <v>10.526315789473685</v>
      </c>
      <c r="CN17" s="22">
        <f t="shared" si="86"/>
        <v>8.6206896551724146</v>
      </c>
      <c r="CO17" s="22">
        <f t="shared" si="87"/>
        <v>7.9365079365079367</v>
      </c>
      <c r="CP17" s="22">
        <f t="shared" si="88"/>
        <v>2.4390243902439024</v>
      </c>
      <c r="CQ17" s="22" t="e">
        <f t="shared" si="89"/>
        <v>#DIV/0!</v>
      </c>
      <c r="CR17" s="22">
        <f t="shared" si="90"/>
        <v>40</v>
      </c>
      <c r="CS17" s="22" t="e">
        <f t="shared" si="91"/>
        <v>#DIV/0!</v>
      </c>
      <c r="CT17" s="22" t="e">
        <f t="shared" si="92"/>
        <v>#DIV/0!</v>
      </c>
      <c r="CU17" s="22" t="e">
        <f t="shared" si="93"/>
        <v>#DIV/0!</v>
      </c>
      <c r="CV17" s="22" t="e">
        <f t="shared" si="94"/>
        <v>#DIV/0!</v>
      </c>
      <c r="CW17" s="22" t="e">
        <f t="shared" si="95"/>
        <v>#DIV/0!</v>
      </c>
      <c r="CX17" s="22" t="e">
        <f t="shared" si="96"/>
        <v>#DIV/0!</v>
      </c>
      <c r="CY17" s="22" t="e">
        <f t="shared" si="97"/>
        <v>#DIV/0!</v>
      </c>
      <c r="CZ17" s="22" t="e">
        <f t="shared" si="98"/>
        <v>#DIV/0!</v>
      </c>
      <c r="DA17" s="22" t="e">
        <f t="shared" si="99"/>
        <v>#DIV/0!</v>
      </c>
      <c r="DB17" s="22" t="e">
        <f t="shared" si="100"/>
        <v>#DIV/0!</v>
      </c>
      <c r="DC17" s="22" t="e">
        <f t="shared" si="101"/>
        <v>#DIV/0!</v>
      </c>
      <c r="DE17" s="22">
        <f t="shared" si="102"/>
        <v>1</v>
      </c>
      <c r="DF17" s="22">
        <f t="shared" si="103"/>
        <v>1</v>
      </c>
      <c r="DG17" s="22">
        <f t="shared" si="104"/>
        <v>1</v>
      </c>
      <c r="DH17" s="22">
        <f t="shared" si="105"/>
        <v>1</v>
      </c>
      <c r="DI17" s="22">
        <f t="shared" si="106"/>
        <v>0</v>
      </c>
      <c r="DJ17" s="22">
        <f t="shared" si="107"/>
        <v>1</v>
      </c>
      <c r="DK17" s="22">
        <f t="shared" si="108"/>
        <v>0</v>
      </c>
      <c r="DL17" s="22">
        <f t="shared" si="109"/>
        <v>0</v>
      </c>
      <c r="DM17" s="22">
        <f t="shared" si="110"/>
        <v>0</v>
      </c>
      <c r="DN17" s="22">
        <f t="shared" si="111"/>
        <v>0</v>
      </c>
      <c r="DO17" s="22">
        <f t="shared" si="112"/>
        <v>0</v>
      </c>
      <c r="DP17" s="22">
        <f t="shared" si="113"/>
        <v>0</v>
      </c>
      <c r="DQ17" s="22">
        <f t="shared" si="114"/>
        <v>0</v>
      </c>
      <c r="DR17" s="22">
        <f t="shared" si="115"/>
        <v>0</v>
      </c>
      <c r="DS17" s="22">
        <f t="shared" si="116"/>
        <v>0</v>
      </c>
    </row>
    <row r="18" spans="1:123" s="22" customFormat="1" ht="15.75" thickBot="1">
      <c r="A18" s="104" t="s">
        <v>236</v>
      </c>
      <c r="B18" s="98">
        <v>16</v>
      </c>
      <c r="C18" s="98" t="s">
        <v>254</v>
      </c>
      <c r="D18" s="48" t="s">
        <v>36</v>
      </c>
      <c r="E18" s="31"/>
      <c r="F18" s="31">
        <v>2</v>
      </c>
      <c r="G18" s="31">
        <v>3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171"/>
      <c r="T18" s="48" t="s">
        <v>36</v>
      </c>
      <c r="U18" s="31"/>
      <c r="V18" s="31">
        <v>6</v>
      </c>
      <c r="W18" s="31">
        <v>2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25"/>
      <c r="AO18" s="25"/>
      <c r="AP18" s="25"/>
      <c r="AQ18" s="25"/>
      <c r="AR18" s="26"/>
      <c r="AS18" s="24"/>
      <c r="AT18" s="24"/>
      <c r="AU18" s="24"/>
      <c r="AV18" s="24"/>
      <c r="AW18" s="24"/>
      <c r="AX18" s="24"/>
      <c r="AY18" s="24"/>
      <c r="AZ18" s="27">
        <f t="shared" si="55"/>
        <v>2</v>
      </c>
      <c r="BA18" s="28">
        <f t="shared" si="56"/>
        <v>0</v>
      </c>
      <c r="BB18" s="29">
        <f t="shared" si="57"/>
        <v>8</v>
      </c>
      <c r="BC18" s="29">
        <f t="shared" si="58"/>
        <v>8</v>
      </c>
      <c r="BD18" s="29">
        <f t="shared" si="59"/>
        <v>5</v>
      </c>
      <c r="BE18" s="29">
        <f t="shared" si="60"/>
        <v>13</v>
      </c>
      <c r="BF18" s="29">
        <f t="shared" si="61"/>
        <v>0</v>
      </c>
      <c r="BG18" s="29">
        <f t="shared" si="62"/>
        <v>13</v>
      </c>
      <c r="BH18" s="29">
        <f t="shared" si="63"/>
        <v>0</v>
      </c>
      <c r="BI18" s="29">
        <f t="shared" si="64"/>
        <v>0</v>
      </c>
      <c r="BJ18" s="29">
        <f t="shared" si="65"/>
        <v>0</v>
      </c>
      <c r="BK18" s="29">
        <f t="shared" si="66"/>
        <v>0</v>
      </c>
      <c r="BL18" s="29">
        <f t="shared" si="67"/>
        <v>0</v>
      </c>
      <c r="BM18" s="29">
        <f t="shared" si="68"/>
        <v>0</v>
      </c>
      <c r="BN18" s="29">
        <f t="shared" si="69"/>
        <v>0</v>
      </c>
      <c r="BO18" s="29">
        <f t="shared" si="70"/>
        <v>0</v>
      </c>
      <c r="BP18" s="29">
        <f t="shared" si="71"/>
        <v>0</v>
      </c>
      <c r="BQ18" s="29">
        <f t="shared" si="72"/>
        <v>0</v>
      </c>
      <c r="BR18" s="29">
        <f t="shared" si="73"/>
        <v>0</v>
      </c>
      <c r="BS18" s="29">
        <f t="shared" si="74"/>
        <v>0</v>
      </c>
      <c r="BT18" s="29">
        <f t="shared" si="75"/>
        <v>0</v>
      </c>
      <c r="BU18" s="30">
        <f t="shared" si="76"/>
        <v>0</v>
      </c>
      <c r="BV18" s="30">
        <f t="shared" si="77"/>
        <v>0</v>
      </c>
      <c r="BX18" s="28">
        <f t="shared" si="78"/>
        <v>940</v>
      </c>
      <c r="BY18" s="29">
        <f t="shared" si="79"/>
        <v>0</v>
      </c>
      <c r="BZ18" s="29">
        <f t="shared" si="80"/>
        <v>0</v>
      </c>
      <c r="CA18" s="29">
        <f t="shared" si="81"/>
        <v>0</v>
      </c>
      <c r="CB18" s="29">
        <f t="shared" si="82"/>
        <v>0</v>
      </c>
      <c r="CC18" s="30">
        <f t="shared" si="45"/>
        <v>940</v>
      </c>
      <c r="CD18" s="156">
        <f t="shared" si="6"/>
        <v>793.33333333333337</v>
      </c>
      <c r="CE18" s="22">
        <f t="shared" si="46"/>
        <v>3</v>
      </c>
      <c r="CF18" s="156">
        <f t="shared" si="7"/>
        <v>753.33333333333337</v>
      </c>
      <c r="CG18" s="22">
        <f t="shared" si="47"/>
        <v>4</v>
      </c>
      <c r="CH18" s="156">
        <f t="shared" si="8"/>
        <v>713.33333333333337</v>
      </c>
      <c r="CI18" s="22">
        <f t="shared" si="48"/>
        <v>5</v>
      </c>
      <c r="CJ18" s="22">
        <f t="shared" si="83"/>
        <v>7.8268109908409658</v>
      </c>
      <c r="CK18" s="22">
        <f t="shared" si="84"/>
        <v>7.8268109908409658</v>
      </c>
      <c r="CM18" s="22">
        <f t="shared" si="85"/>
        <v>0</v>
      </c>
      <c r="CN18" s="22">
        <f t="shared" si="86"/>
        <v>13.793103448275863</v>
      </c>
      <c r="CO18" s="22">
        <f t="shared" si="87"/>
        <v>7.9365079365079367</v>
      </c>
      <c r="CP18" s="22">
        <f t="shared" si="88"/>
        <v>0</v>
      </c>
      <c r="CQ18" s="22" t="e">
        <f t="shared" si="89"/>
        <v>#DIV/0!</v>
      </c>
      <c r="CR18" s="22">
        <f t="shared" si="90"/>
        <v>0</v>
      </c>
      <c r="CS18" s="22" t="e">
        <f t="shared" si="91"/>
        <v>#DIV/0!</v>
      </c>
      <c r="CT18" s="22" t="e">
        <f t="shared" si="92"/>
        <v>#DIV/0!</v>
      </c>
      <c r="CU18" s="22" t="e">
        <f t="shared" si="93"/>
        <v>#DIV/0!</v>
      </c>
      <c r="CV18" s="22" t="e">
        <f t="shared" si="94"/>
        <v>#DIV/0!</v>
      </c>
      <c r="CW18" s="22" t="e">
        <f t="shared" si="95"/>
        <v>#DIV/0!</v>
      </c>
      <c r="CX18" s="22" t="e">
        <f t="shared" si="96"/>
        <v>#DIV/0!</v>
      </c>
      <c r="CY18" s="22" t="e">
        <f t="shared" si="97"/>
        <v>#DIV/0!</v>
      </c>
      <c r="CZ18" s="22" t="e">
        <f t="shared" si="98"/>
        <v>#DIV/0!</v>
      </c>
      <c r="DA18" s="22" t="e">
        <f t="shared" si="99"/>
        <v>#DIV/0!</v>
      </c>
      <c r="DB18" s="22" t="e">
        <f t="shared" si="100"/>
        <v>#DIV/0!</v>
      </c>
      <c r="DC18" s="22" t="e">
        <f t="shared" si="101"/>
        <v>#DIV/0!</v>
      </c>
      <c r="DE18" s="22">
        <f t="shared" si="102"/>
        <v>0</v>
      </c>
      <c r="DF18" s="22">
        <f t="shared" si="103"/>
        <v>1</v>
      </c>
      <c r="DG18" s="22">
        <f t="shared" si="104"/>
        <v>1</v>
      </c>
      <c r="DH18" s="22">
        <f t="shared" si="105"/>
        <v>0</v>
      </c>
      <c r="DI18" s="22">
        <f t="shared" si="106"/>
        <v>0</v>
      </c>
      <c r="DJ18" s="22">
        <f t="shared" si="107"/>
        <v>0</v>
      </c>
      <c r="DK18" s="22">
        <f t="shared" si="108"/>
        <v>0</v>
      </c>
      <c r="DL18" s="22">
        <f t="shared" si="109"/>
        <v>0</v>
      </c>
      <c r="DM18" s="22">
        <f t="shared" si="110"/>
        <v>0</v>
      </c>
      <c r="DN18" s="22">
        <f t="shared" si="111"/>
        <v>0</v>
      </c>
      <c r="DO18" s="22">
        <f t="shared" si="112"/>
        <v>0</v>
      </c>
      <c r="DP18" s="22">
        <f t="shared" si="113"/>
        <v>0</v>
      </c>
      <c r="DQ18" s="22">
        <f t="shared" si="114"/>
        <v>0</v>
      </c>
      <c r="DR18" s="22">
        <f t="shared" si="115"/>
        <v>0</v>
      </c>
      <c r="DS18" s="22">
        <f t="shared" si="116"/>
        <v>0</v>
      </c>
    </row>
    <row r="19" spans="1:123" s="22" customFormat="1" ht="15.75" thickBot="1">
      <c r="A19" s="104" t="s">
        <v>236</v>
      </c>
      <c r="B19" s="98">
        <v>17</v>
      </c>
      <c r="C19" s="98" t="s">
        <v>255</v>
      </c>
      <c r="D19" s="48" t="s">
        <v>36</v>
      </c>
      <c r="E19" s="31"/>
      <c r="F19" s="31">
        <v>3</v>
      </c>
      <c r="G19" s="31"/>
      <c r="H19" s="31">
        <v>1</v>
      </c>
      <c r="I19" s="31"/>
      <c r="J19" s="31"/>
      <c r="K19" s="31"/>
      <c r="L19" s="171"/>
      <c r="M19" s="31"/>
      <c r="N19" s="31"/>
      <c r="O19" s="31"/>
      <c r="P19" s="31"/>
      <c r="Q19" s="31"/>
      <c r="R19" s="31"/>
      <c r="S19" s="31"/>
      <c r="T19" s="48" t="s">
        <v>36</v>
      </c>
      <c r="U19" s="31"/>
      <c r="V19" s="31">
        <v>2</v>
      </c>
      <c r="W19" s="31">
        <v>3</v>
      </c>
      <c r="X19" s="31"/>
      <c r="Y19" s="31"/>
      <c r="Z19" s="31">
        <v>1</v>
      </c>
      <c r="AA19" s="31"/>
      <c r="AB19" s="31"/>
      <c r="AC19" s="31"/>
      <c r="AD19" s="31"/>
      <c r="AE19" s="31"/>
      <c r="AF19" s="31"/>
      <c r="AG19" s="31"/>
      <c r="AH19" s="31"/>
      <c r="AI19" s="171"/>
      <c r="AJ19" s="31"/>
      <c r="AK19" s="31"/>
      <c r="AL19" s="31"/>
      <c r="AM19" s="31"/>
      <c r="AN19" s="25"/>
      <c r="AO19" s="25"/>
      <c r="AP19" s="25"/>
      <c r="AQ19" s="25"/>
      <c r="AR19" s="26"/>
      <c r="AS19" s="24"/>
      <c r="AT19" s="24"/>
      <c r="AU19" s="24"/>
      <c r="AV19" s="24"/>
      <c r="AW19" s="24"/>
      <c r="AX19" s="24"/>
      <c r="AY19" s="24"/>
      <c r="AZ19" s="27">
        <f t="shared" si="55"/>
        <v>2</v>
      </c>
      <c r="BA19" s="28">
        <f t="shared" si="56"/>
        <v>0</v>
      </c>
      <c r="BB19" s="29">
        <f t="shared" si="57"/>
        <v>5</v>
      </c>
      <c r="BC19" s="29">
        <f t="shared" si="58"/>
        <v>5</v>
      </c>
      <c r="BD19" s="29">
        <f t="shared" si="59"/>
        <v>3</v>
      </c>
      <c r="BE19" s="29">
        <f t="shared" si="60"/>
        <v>8</v>
      </c>
      <c r="BF19" s="29">
        <f t="shared" si="61"/>
        <v>1</v>
      </c>
      <c r="BG19" s="29">
        <f t="shared" si="62"/>
        <v>9</v>
      </c>
      <c r="BH19" s="29">
        <f t="shared" si="63"/>
        <v>0</v>
      </c>
      <c r="BI19" s="29">
        <f t="shared" si="64"/>
        <v>1</v>
      </c>
      <c r="BJ19" s="29">
        <f t="shared" si="65"/>
        <v>0</v>
      </c>
      <c r="BK19" s="29">
        <f t="shared" si="66"/>
        <v>0</v>
      </c>
      <c r="BL19" s="29">
        <f t="shared" si="67"/>
        <v>0</v>
      </c>
      <c r="BM19" s="29">
        <f t="shared" si="68"/>
        <v>0</v>
      </c>
      <c r="BN19" s="29">
        <f t="shared" si="69"/>
        <v>0</v>
      </c>
      <c r="BO19" s="29">
        <f t="shared" si="70"/>
        <v>0</v>
      </c>
      <c r="BP19" s="29">
        <f t="shared" si="71"/>
        <v>0</v>
      </c>
      <c r="BQ19" s="29">
        <f t="shared" si="72"/>
        <v>0</v>
      </c>
      <c r="BR19" s="29">
        <f t="shared" si="73"/>
        <v>0</v>
      </c>
      <c r="BS19" s="29">
        <f t="shared" si="74"/>
        <v>0</v>
      </c>
      <c r="BT19" s="29">
        <f t="shared" si="75"/>
        <v>0</v>
      </c>
      <c r="BU19" s="30">
        <f t="shared" si="76"/>
        <v>0</v>
      </c>
      <c r="BV19" s="30">
        <f t="shared" si="77"/>
        <v>0</v>
      </c>
      <c r="BX19" s="28">
        <f t="shared" si="78"/>
        <v>620</v>
      </c>
      <c r="BY19" s="29">
        <f t="shared" si="79"/>
        <v>10</v>
      </c>
      <c r="BZ19" s="29">
        <f t="shared" si="80"/>
        <v>0</v>
      </c>
      <c r="CA19" s="29">
        <f t="shared" si="81"/>
        <v>0</v>
      </c>
      <c r="CB19" s="29">
        <f t="shared" si="82"/>
        <v>0</v>
      </c>
      <c r="CC19" s="30">
        <f t="shared" si="45"/>
        <v>630</v>
      </c>
      <c r="CD19" s="156">
        <f t="shared" si="6"/>
        <v>483.33333333333337</v>
      </c>
      <c r="CE19" s="22">
        <f t="shared" si="46"/>
        <v>3</v>
      </c>
      <c r="CF19" s="156">
        <f t="shared" si="7"/>
        <v>443.33333333333337</v>
      </c>
      <c r="CG19" s="22">
        <f t="shared" si="47"/>
        <v>4</v>
      </c>
      <c r="CH19" s="156">
        <f t="shared" si="8"/>
        <v>403.33333333333337</v>
      </c>
      <c r="CI19" s="22">
        <f t="shared" si="48"/>
        <v>5</v>
      </c>
      <c r="CJ19" s="22">
        <f t="shared" si="83"/>
        <v>5.2456286427976684</v>
      </c>
      <c r="CK19" s="22">
        <f t="shared" si="84"/>
        <v>5.2456286427976684</v>
      </c>
      <c r="CM19" s="22">
        <f t="shared" si="85"/>
        <v>0</v>
      </c>
      <c r="CN19" s="22">
        <f t="shared" si="86"/>
        <v>8.6206896551724146</v>
      </c>
      <c r="CO19" s="22">
        <f t="shared" si="87"/>
        <v>4.7619047619047619</v>
      </c>
      <c r="CP19" s="22">
        <f t="shared" si="88"/>
        <v>2.4390243902439024</v>
      </c>
      <c r="CQ19" s="22" t="e">
        <f t="shared" si="89"/>
        <v>#DIV/0!</v>
      </c>
      <c r="CR19" s="22">
        <f t="shared" si="90"/>
        <v>20</v>
      </c>
      <c r="CS19" s="22" t="e">
        <f t="shared" si="91"/>
        <v>#DIV/0!</v>
      </c>
      <c r="CT19" s="22" t="e">
        <f t="shared" si="92"/>
        <v>#DIV/0!</v>
      </c>
      <c r="CU19" s="22" t="e">
        <f t="shared" si="93"/>
        <v>#DIV/0!</v>
      </c>
      <c r="CV19" s="22" t="e">
        <f t="shared" si="94"/>
        <v>#DIV/0!</v>
      </c>
      <c r="CW19" s="22" t="e">
        <f t="shared" si="95"/>
        <v>#DIV/0!</v>
      </c>
      <c r="CX19" s="22" t="e">
        <f t="shared" si="96"/>
        <v>#DIV/0!</v>
      </c>
      <c r="CY19" s="22" t="e">
        <f t="shared" si="97"/>
        <v>#DIV/0!</v>
      </c>
      <c r="CZ19" s="22" t="e">
        <f t="shared" si="98"/>
        <v>#DIV/0!</v>
      </c>
      <c r="DA19" s="22" t="e">
        <f t="shared" si="99"/>
        <v>#DIV/0!</v>
      </c>
      <c r="DB19" s="22" t="e">
        <f t="shared" si="100"/>
        <v>#DIV/0!</v>
      </c>
      <c r="DC19" s="22" t="e">
        <f t="shared" si="101"/>
        <v>#DIV/0!</v>
      </c>
      <c r="DE19" s="22">
        <f t="shared" si="102"/>
        <v>0</v>
      </c>
      <c r="DF19" s="22">
        <f t="shared" si="103"/>
        <v>1</v>
      </c>
      <c r="DG19" s="22">
        <f t="shared" si="104"/>
        <v>1</v>
      </c>
      <c r="DH19" s="22">
        <f t="shared" si="105"/>
        <v>1</v>
      </c>
      <c r="DI19" s="22">
        <f t="shared" si="106"/>
        <v>0</v>
      </c>
      <c r="DJ19" s="22">
        <f t="shared" si="107"/>
        <v>1</v>
      </c>
      <c r="DK19" s="22">
        <f t="shared" si="108"/>
        <v>0</v>
      </c>
      <c r="DL19" s="22">
        <f t="shared" si="109"/>
        <v>0</v>
      </c>
      <c r="DM19" s="22">
        <f t="shared" si="110"/>
        <v>0</v>
      </c>
      <c r="DN19" s="22">
        <f t="shared" si="111"/>
        <v>0</v>
      </c>
      <c r="DO19" s="22">
        <f t="shared" si="112"/>
        <v>0</v>
      </c>
      <c r="DP19" s="22">
        <f t="shared" si="113"/>
        <v>0</v>
      </c>
      <c r="DQ19" s="22">
        <f t="shared" si="114"/>
        <v>0</v>
      </c>
      <c r="DR19" s="22">
        <f t="shared" si="115"/>
        <v>0</v>
      </c>
      <c r="DS19" s="22">
        <f t="shared" si="116"/>
        <v>0</v>
      </c>
    </row>
    <row r="20" spans="1:123" s="22" customFormat="1" ht="15.75" thickBot="1">
      <c r="A20" s="104" t="s">
        <v>236</v>
      </c>
      <c r="B20" s="98">
        <v>18</v>
      </c>
      <c r="C20" s="98" t="s">
        <v>256</v>
      </c>
      <c r="D20" s="48" t="s">
        <v>36</v>
      </c>
      <c r="E20" s="31">
        <v>3</v>
      </c>
      <c r="F20" s="31">
        <v>2</v>
      </c>
      <c r="G20" s="31">
        <v>2</v>
      </c>
      <c r="H20" s="31">
        <v>1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71"/>
      <c r="T20" s="48" t="s">
        <v>36</v>
      </c>
      <c r="U20" s="31">
        <v>2</v>
      </c>
      <c r="V20" s="31">
        <v>2</v>
      </c>
      <c r="W20" s="31">
        <v>1</v>
      </c>
      <c r="X20" s="31">
        <v>1</v>
      </c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25"/>
      <c r="AO20" s="25"/>
      <c r="AP20" s="25"/>
      <c r="AQ20" s="25"/>
      <c r="AR20" s="26"/>
      <c r="AS20" s="24"/>
      <c r="AT20" s="24"/>
      <c r="AU20" s="24"/>
      <c r="AV20" s="24"/>
      <c r="AW20" s="24"/>
      <c r="AX20" s="24"/>
      <c r="AY20" s="24"/>
      <c r="AZ20" s="27">
        <f t="shared" si="55"/>
        <v>2</v>
      </c>
      <c r="BA20" s="28">
        <f t="shared" si="56"/>
        <v>5</v>
      </c>
      <c r="BB20" s="29">
        <f t="shared" si="57"/>
        <v>4</v>
      </c>
      <c r="BC20" s="29">
        <f t="shared" si="58"/>
        <v>9</v>
      </c>
      <c r="BD20" s="29">
        <f t="shared" si="59"/>
        <v>3</v>
      </c>
      <c r="BE20" s="29">
        <f t="shared" si="60"/>
        <v>12</v>
      </c>
      <c r="BF20" s="29">
        <f t="shared" si="61"/>
        <v>2</v>
      </c>
      <c r="BG20" s="29">
        <f t="shared" si="62"/>
        <v>14</v>
      </c>
      <c r="BH20" s="29">
        <f t="shared" si="63"/>
        <v>0</v>
      </c>
      <c r="BI20" s="29">
        <f t="shared" si="64"/>
        <v>0</v>
      </c>
      <c r="BJ20" s="29">
        <f t="shared" si="65"/>
        <v>0</v>
      </c>
      <c r="BK20" s="29">
        <f t="shared" si="66"/>
        <v>0</v>
      </c>
      <c r="BL20" s="29">
        <f t="shared" si="67"/>
        <v>0</v>
      </c>
      <c r="BM20" s="29">
        <f t="shared" si="68"/>
        <v>0</v>
      </c>
      <c r="BN20" s="29">
        <f t="shared" si="69"/>
        <v>0</v>
      </c>
      <c r="BO20" s="29">
        <f t="shared" si="70"/>
        <v>0</v>
      </c>
      <c r="BP20" s="29">
        <f t="shared" si="71"/>
        <v>0</v>
      </c>
      <c r="BQ20" s="29">
        <f t="shared" si="72"/>
        <v>0</v>
      </c>
      <c r="BR20" s="29">
        <f t="shared" si="73"/>
        <v>0</v>
      </c>
      <c r="BS20" s="29">
        <f t="shared" si="74"/>
        <v>0</v>
      </c>
      <c r="BT20" s="29">
        <f t="shared" si="75"/>
        <v>0</v>
      </c>
      <c r="BU20" s="30">
        <f t="shared" si="76"/>
        <v>0</v>
      </c>
      <c r="BV20" s="30">
        <f t="shared" si="77"/>
        <v>0</v>
      </c>
      <c r="BX20" s="28">
        <f t="shared" si="78"/>
        <v>1080</v>
      </c>
      <c r="BY20" s="29">
        <f t="shared" si="79"/>
        <v>0</v>
      </c>
      <c r="BZ20" s="29">
        <f t="shared" si="80"/>
        <v>0</v>
      </c>
      <c r="CA20" s="29">
        <f t="shared" si="81"/>
        <v>0</v>
      </c>
      <c r="CB20" s="29">
        <f t="shared" si="82"/>
        <v>0</v>
      </c>
      <c r="CC20" s="30">
        <f t="shared" si="45"/>
        <v>1080</v>
      </c>
      <c r="CD20" s="156">
        <f t="shared" si="6"/>
        <v>933.33333333333337</v>
      </c>
      <c r="CE20" s="22">
        <f t="shared" si="46"/>
        <v>3</v>
      </c>
      <c r="CF20" s="156">
        <f t="shared" si="7"/>
        <v>893.33333333333337</v>
      </c>
      <c r="CG20" s="22">
        <f t="shared" si="47"/>
        <v>4</v>
      </c>
      <c r="CH20" s="156">
        <f t="shared" si="8"/>
        <v>853.33333333333337</v>
      </c>
      <c r="CI20" s="22">
        <f t="shared" si="48"/>
        <v>5</v>
      </c>
      <c r="CJ20" s="22">
        <f t="shared" si="83"/>
        <v>8.9925062447960027</v>
      </c>
      <c r="CK20" s="22">
        <f t="shared" si="84"/>
        <v>8.9925062447960027</v>
      </c>
      <c r="CM20" s="22">
        <f t="shared" si="85"/>
        <v>26.315789473684209</v>
      </c>
      <c r="CN20" s="22">
        <f t="shared" si="86"/>
        <v>6.8965517241379315</v>
      </c>
      <c r="CO20" s="22">
        <f t="shared" si="87"/>
        <v>4.7619047619047619</v>
      </c>
      <c r="CP20" s="22">
        <f t="shared" si="88"/>
        <v>4.8780487804878048</v>
      </c>
      <c r="CQ20" s="22" t="e">
        <f t="shared" si="89"/>
        <v>#DIV/0!</v>
      </c>
      <c r="CR20" s="22">
        <f t="shared" si="90"/>
        <v>0</v>
      </c>
      <c r="CS20" s="22" t="e">
        <f t="shared" si="91"/>
        <v>#DIV/0!</v>
      </c>
      <c r="CT20" s="22" t="e">
        <f t="shared" si="92"/>
        <v>#DIV/0!</v>
      </c>
      <c r="CU20" s="22" t="e">
        <f t="shared" si="93"/>
        <v>#DIV/0!</v>
      </c>
      <c r="CV20" s="22" t="e">
        <f t="shared" si="94"/>
        <v>#DIV/0!</v>
      </c>
      <c r="CW20" s="22" t="e">
        <f t="shared" si="95"/>
        <v>#DIV/0!</v>
      </c>
      <c r="CX20" s="22" t="e">
        <f t="shared" si="96"/>
        <v>#DIV/0!</v>
      </c>
      <c r="CY20" s="22" t="e">
        <f t="shared" si="97"/>
        <v>#DIV/0!</v>
      </c>
      <c r="CZ20" s="22" t="e">
        <f t="shared" si="98"/>
        <v>#DIV/0!</v>
      </c>
      <c r="DA20" s="22" t="e">
        <f t="shared" si="99"/>
        <v>#DIV/0!</v>
      </c>
      <c r="DB20" s="22" t="e">
        <f t="shared" si="100"/>
        <v>#DIV/0!</v>
      </c>
      <c r="DC20" s="22" t="e">
        <f t="shared" si="101"/>
        <v>#DIV/0!</v>
      </c>
      <c r="DE20" s="22">
        <f t="shared" si="102"/>
        <v>1</v>
      </c>
      <c r="DF20" s="22">
        <f t="shared" si="103"/>
        <v>1</v>
      </c>
      <c r="DG20" s="22">
        <f t="shared" si="104"/>
        <v>1</v>
      </c>
      <c r="DH20" s="22">
        <f t="shared" si="105"/>
        <v>1</v>
      </c>
      <c r="DI20" s="22">
        <f t="shared" si="106"/>
        <v>0</v>
      </c>
      <c r="DJ20" s="22">
        <f t="shared" si="107"/>
        <v>0</v>
      </c>
      <c r="DK20" s="22">
        <f t="shared" si="108"/>
        <v>0</v>
      </c>
      <c r="DL20" s="22">
        <f t="shared" si="109"/>
        <v>0</v>
      </c>
      <c r="DM20" s="22">
        <f t="shared" si="110"/>
        <v>0</v>
      </c>
      <c r="DN20" s="22">
        <f t="shared" si="111"/>
        <v>0</v>
      </c>
      <c r="DO20" s="22">
        <f t="shared" si="112"/>
        <v>0</v>
      </c>
      <c r="DP20" s="22">
        <f t="shared" si="113"/>
        <v>0</v>
      </c>
      <c r="DQ20" s="22">
        <f t="shared" si="114"/>
        <v>0</v>
      </c>
      <c r="DR20" s="22">
        <f t="shared" si="115"/>
        <v>0</v>
      </c>
      <c r="DS20" s="22">
        <f t="shared" si="116"/>
        <v>0</v>
      </c>
    </row>
    <row r="21" spans="1:123" s="22" customFormat="1" ht="15.75" thickBot="1">
      <c r="A21" s="104" t="s">
        <v>236</v>
      </c>
      <c r="B21" s="98">
        <v>19</v>
      </c>
      <c r="C21" s="98" t="s">
        <v>257</v>
      </c>
      <c r="D21" s="48" t="s">
        <v>36</v>
      </c>
      <c r="E21" s="31"/>
      <c r="F21" s="31">
        <v>2</v>
      </c>
      <c r="G21" s="31">
        <v>2</v>
      </c>
      <c r="H21" s="31">
        <v>2</v>
      </c>
      <c r="I21" s="31"/>
      <c r="J21" s="31">
        <v>1</v>
      </c>
      <c r="K21" s="31"/>
      <c r="L21" s="171"/>
      <c r="M21" s="31"/>
      <c r="N21" s="31"/>
      <c r="O21" s="31"/>
      <c r="P21" s="31"/>
      <c r="Q21" s="31"/>
      <c r="R21" s="31"/>
      <c r="S21" s="31"/>
      <c r="T21" s="48" t="s">
        <v>36</v>
      </c>
      <c r="U21" s="31">
        <v>1</v>
      </c>
      <c r="V21" s="31">
        <v>1</v>
      </c>
      <c r="W21" s="31">
        <v>3</v>
      </c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25"/>
      <c r="AO21" s="25"/>
      <c r="AP21" s="25"/>
      <c r="AQ21" s="25"/>
      <c r="AR21" s="26"/>
      <c r="AS21" s="24"/>
      <c r="AT21" s="24"/>
      <c r="AU21" s="24"/>
      <c r="AV21" s="24"/>
      <c r="AW21" s="24"/>
      <c r="AX21" s="24"/>
      <c r="AY21" s="24"/>
      <c r="AZ21" s="27">
        <f t="shared" si="55"/>
        <v>2</v>
      </c>
      <c r="BA21" s="28">
        <f t="shared" si="56"/>
        <v>1</v>
      </c>
      <c r="BB21" s="29">
        <f t="shared" si="57"/>
        <v>3</v>
      </c>
      <c r="BC21" s="29">
        <f t="shared" si="58"/>
        <v>4</v>
      </c>
      <c r="BD21" s="29">
        <f t="shared" si="59"/>
        <v>5</v>
      </c>
      <c r="BE21" s="29">
        <f t="shared" si="60"/>
        <v>9</v>
      </c>
      <c r="BF21" s="29">
        <f t="shared" si="61"/>
        <v>2</v>
      </c>
      <c r="BG21" s="29">
        <f t="shared" si="62"/>
        <v>11</v>
      </c>
      <c r="BH21" s="29">
        <f t="shared" si="63"/>
        <v>0</v>
      </c>
      <c r="BI21" s="29">
        <f t="shared" si="64"/>
        <v>1</v>
      </c>
      <c r="BJ21" s="29">
        <f t="shared" si="65"/>
        <v>0</v>
      </c>
      <c r="BK21" s="29">
        <f t="shared" si="66"/>
        <v>0</v>
      </c>
      <c r="BL21" s="29">
        <f t="shared" si="67"/>
        <v>0</v>
      </c>
      <c r="BM21" s="29">
        <f t="shared" si="68"/>
        <v>0</v>
      </c>
      <c r="BN21" s="29">
        <f t="shared" si="69"/>
        <v>0</v>
      </c>
      <c r="BO21" s="29">
        <f t="shared" si="70"/>
        <v>0</v>
      </c>
      <c r="BP21" s="29">
        <f t="shared" si="71"/>
        <v>0</v>
      </c>
      <c r="BQ21" s="29">
        <f t="shared" si="72"/>
        <v>0</v>
      </c>
      <c r="BR21" s="29">
        <f t="shared" si="73"/>
        <v>0</v>
      </c>
      <c r="BS21" s="29">
        <f t="shared" si="74"/>
        <v>0</v>
      </c>
      <c r="BT21" s="29">
        <f t="shared" si="75"/>
        <v>0</v>
      </c>
      <c r="BU21" s="30">
        <f t="shared" si="76"/>
        <v>0</v>
      </c>
      <c r="BV21" s="30">
        <f t="shared" si="77"/>
        <v>0</v>
      </c>
      <c r="BX21" s="28">
        <f t="shared" si="78"/>
        <v>720</v>
      </c>
      <c r="BY21" s="29">
        <f t="shared" si="79"/>
        <v>10</v>
      </c>
      <c r="BZ21" s="29">
        <f t="shared" si="80"/>
        <v>0</v>
      </c>
      <c r="CA21" s="29">
        <f t="shared" si="81"/>
        <v>0</v>
      </c>
      <c r="CB21" s="29">
        <f t="shared" si="82"/>
        <v>0</v>
      </c>
      <c r="CC21" s="30">
        <f t="shared" si="45"/>
        <v>730</v>
      </c>
      <c r="CD21" s="156">
        <f t="shared" si="6"/>
        <v>583.33333333333337</v>
      </c>
      <c r="CE21" s="22">
        <f t="shared" si="46"/>
        <v>3</v>
      </c>
      <c r="CF21" s="156">
        <f t="shared" si="7"/>
        <v>543.33333333333337</v>
      </c>
      <c r="CG21" s="22">
        <f t="shared" si="47"/>
        <v>4</v>
      </c>
      <c r="CH21" s="156">
        <f t="shared" si="8"/>
        <v>503.33333333333337</v>
      </c>
      <c r="CI21" s="22">
        <f t="shared" si="48"/>
        <v>5</v>
      </c>
      <c r="CJ21" s="22">
        <f t="shared" si="83"/>
        <v>6.078268109908409</v>
      </c>
      <c r="CK21" s="22">
        <f t="shared" si="84"/>
        <v>6.078268109908409</v>
      </c>
      <c r="CM21" s="22">
        <f t="shared" si="85"/>
        <v>5.2631578947368425</v>
      </c>
      <c r="CN21" s="22">
        <f t="shared" si="86"/>
        <v>5.1724137931034484</v>
      </c>
      <c r="CO21" s="22">
        <f t="shared" si="87"/>
        <v>7.9365079365079367</v>
      </c>
      <c r="CP21" s="22">
        <f t="shared" si="88"/>
        <v>4.8780487804878048</v>
      </c>
      <c r="CQ21" s="22" t="e">
        <f t="shared" si="89"/>
        <v>#DIV/0!</v>
      </c>
      <c r="CR21" s="22">
        <f t="shared" si="90"/>
        <v>20</v>
      </c>
      <c r="CS21" s="22" t="e">
        <f t="shared" si="91"/>
        <v>#DIV/0!</v>
      </c>
      <c r="CT21" s="22" t="e">
        <f t="shared" si="92"/>
        <v>#DIV/0!</v>
      </c>
      <c r="CU21" s="22" t="e">
        <f t="shared" si="93"/>
        <v>#DIV/0!</v>
      </c>
      <c r="CV21" s="22" t="e">
        <f t="shared" si="94"/>
        <v>#DIV/0!</v>
      </c>
      <c r="CW21" s="22" t="e">
        <f t="shared" si="95"/>
        <v>#DIV/0!</v>
      </c>
      <c r="CX21" s="22" t="e">
        <f t="shared" si="96"/>
        <v>#DIV/0!</v>
      </c>
      <c r="CY21" s="22" t="e">
        <f t="shared" si="97"/>
        <v>#DIV/0!</v>
      </c>
      <c r="CZ21" s="22" t="e">
        <f t="shared" si="98"/>
        <v>#DIV/0!</v>
      </c>
      <c r="DA21" s="22" t="e">
        <f t="shared" si="99"/>
        <v>#DIV/0!</v>
      </c>
      <c r="DB21" s="22" t="e">
        <f t="shared" si="100"/>
        <v>#DIV/0!</v>
      </c>
      <c r="DC21" s="22" t="e">
        <f t="shared" si="101"/>
        <v>#DIV/0!</v>
      </c>
      <c r="DE21" s="22">
        <f t="shared" si="102"/>
        <v>1</v>
      </c>
      <c r="DF21" s="22">
        <f t="shared" si="103"/>
        <v>1</v>
      </c>
      <c r="DG21" s="22">
        <f t="shared" si="104"/>
        <v>1</v>
      </c>
      <c r="DH21" s="22">
        <f t="shared" si="105"/>
        <v>1</v>
      </c>
      <c r="DI21" s="22">
        <f t="shared" si="106"/>
        <v>0</v>
      </c>
      <c r="DJ21" s="22">
        <f t="shared" si="107"/>
        <v>1</v>
      </c>
      <c r="DK21" s="22">
        <f t="shared" si="108"/>
        <v>0</v>
      </c>
      <c r="DL21" s="22">
        <f t="shared" si="109"/>
        <v>0</v>
      </c>
      <c r="DM21" s="22">
        <f t="shared" si="110"/>
        <v>0</v>
      </c>
      <c r="DN21" s="22">
        <f t="shared" si="111"/>
        <v>0</v>
      </c>
      <c r="DO21" s="22">
        <f t="shared" si="112"/>
        <v>0</v>
      </c>
      <c r="DP21" s="22">
        <f t="shared" si="113"/>
        <v>0</v>
      </c>
      <c r="DQ21" s="22">
        <f t="shared" si="114"/>
        <v>0</v>
      </c>
      <c r="DR21" s="22">
        <f t="shared" si="115"/>
        <v>0</v>
      </c>
      <c r="DS21" s="22">
        <f t="shared" si="116"/>
        <v>0</v>
      </c>
    </row>
    <row r="22" spans="1:123" s="22" customFormat="1" ht="15.75" thickBot="1">
      <c r="A22" s="104" t="s">
        <v>236</v>
      </c>
      <c r="B22" s="98">
        <v>20</v>
      </c>
      <c r="C22" s="98" t="s">
        <v>258</v>
      </c>
      <c r="D22" s="48" t="s">
        <v>36</v>
      </c>
      <c r="E22" s="31">
        <v>1</v>
      </c>
      <c r="F22" s="31">
        <v>1</v>
      </c>
      <c r="G22" s="31">
        <v>1</v>
      </c>
      <c r="H22" s="31">
        <v>1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48" t="s">
        <v>70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25"/>
      <c r="AO22" s="25"/>
      <c r="AP22" s="25"/>
      <c r="AQ22" s="25"/>
      <c r="AR22" s="26"/>
      <c r="AS22" s="24"/>
      <c r="AT22" s="24"/>
      <c r="AU22" s="24"/>
      <c r="AV22" s="24"/>
      <c r="AW22" s="24"/>
      <c r="AX22" s="24"/>
      <c r="AY22" s="24"/>
      <c r="AZ22" s="27">
        <f t="shared" si="55"/>
        <v>1</v>
      </c>
      <c r="BA22" s="28">
        <f t="shared" si="56"/>
        <v>1</v>
      </c>
      <c r="BB22" s="29">
        <f t="shared" si="57"/>
        <v>1</v>
      </c>
      <c r="BC22" s="29">
        <f t="shared" si="58"/>
        <v>2</v>
      </c>
      <c r="BD22" s="29">
        <f t="shared" si="59"/>
        <v>1</v>
      </c>
      <c r="BE22" s="29">
        <f t="shared" si="60"/>
        <v>3</v>
      </c>
      <c r="BF22" s="29">
        <f t="shared" si="61"/>
        <v>1</v>
      </c>
      <c r="BG22" s="29">
        <f t="shared" si="62"/>
        <v>4</v>
      </c>
      <c r="BH22" s="29">
        <f t="shared" si="63"/>
        <v>0</v>
      </c>
      <c r="BI22" s="29">
        <f t="shared" si="64"/>
        <v>0</v>
      </c>
      <c r="BJ22" s="29">
        <f t="shared" si="65"/>
        <v>0</v>
      </c>
      <c r="BK22" s="29">
        <f t="shared" si="66"/>
        <v>0</v>
      </c>
      <c r="BL22" s="29">
        <f t="shared" si="67"/>
        <v>0</v>
      </c>
      <c r="BM22" s="29">
        <f t="shared" si="68"/>
        <v>0</v>
      </c>
      <c r="BN22" s="29">
        <f t="shared" si="69"/>
        <v>0</v>
      </c>
      <c r="BO22" s="29">
        <f t="shared" si="70"/>
        <v>0</v>
      </c>
      <c r="BP22" s="29">
        <f t="shared" si="71"/>
        <v>0</v>
      </c>
      <c r="BQ22" s="29">
        <f t="shared" si="72"/>
        <v>0</v>
      </c>
      <c r="BR22" s="29">
        <f t="shared" si="73"/>
        <v>0</v>
      </c>
      <c r="BS22" s="29">
        <f t="shared" si="74"/>
        <v>0</v>
      </c>
      <c r="BT22" s="29">
        <f t="shared" si="75"/>
        <v>0</v>
      </c>
      <c r="BU22" s="30">
        <f t="shared" si="76"/>
        <v>0</v>
      </c>
      <c r="BV22" s="30">
        <f t="shared" si="77"/>
        <v>0</v>
      </c>
      <c r="BX22" s="28">
        <f t="shared" si="78"/>
        <v>280</v>
      </c>
      <c r="BY22" s="29">
        <f t="shared" si="79"/>
        <v>0</v>
      </c>
      <c r="BZ22" s="29">
        <f t="shared" si="80"/>
        <v>0</v>
      </c>
      <c r="CA22" s="29">
        <f t="shared" si="81"/>
        <v>0</v>
      </c>
      <c r="CB22" s="29">
        <f t="shared" si="82"/>
        <v>0</v>
      </c>
      <c r="CC22" s="30">
        <f t="shared" si="45"/>
        <v>280</v>
      </c>
      <c r="CD22" s="156">
        <f t="shared" si="6"/>
        <v>206.66666666666669</v>
      </c>
      <c r="CE22" s="22">
        <f t="shared" si="46"/>
        <v>3</v>
      </c>
      <c r="CF22" s="156">
        <f t="shared" si="7"/>
        <v>186.66666666666669</v>
      </c>
      <c r="CG22" s="22">
        <f t="shared" si="47"/>
        <v>4</v>
      </c>
      <c r="CH22" s="156">
        <f t="shared" si="8"/>
        <v>166.66666666666669</v>
      </c>
      <c r="CI22" s="22">
        <f t="shared" si="48"/>
        <v>5</v>
      </c>
      <c r="CJ22" s="22">
        <f t="shared" si="83"/>
        <v>2.3313905079100747</v>
      </c>
      <c r="CK22" s="22">
        <f t="shared" si="84"/>
        <v>2.3313905079100747</v>
      </c>
      <c r="CM22" s="22">
        <f t="shared" si="85"/>
        <v>5.2631578947368425</v>
      </c>
      <c r="CN22" s="22">
        <f t="shared" si="86"/>
        <v>1.7241379310344829</v>
      </c>
      <c r="CO22" s="22">
        <f t="shared" si="87"/>
        <v>1.5873015873015872</v>
      </c>
      <c r="CP22" s="22">
        <f t="shared" si="88"/>
        <v>2.4390243902439024</v>
      </c>
      <c r="CQ22" s="22" t="e">
        <f t="shared" si="89"/>
        <v>#DIV/0!</v>
      </c>
      <c r="CR22" s="22">
        <f t="shared" si="90"/>
        <v>0</v>
      </c>
      <c r="CS22" s="22" t="e">
        <f t="shared" si="91"/>
        <v>#DIV/0!</v>
      </c>
      <c r="CT22" s="22" t="e">
        <f t="shared" si="92"/>
        <v>#DIV/0!</v>
      </c>
      <c r="CU22" s="22" t="e">
        <f t="shared" si="93"/>
        <v>#DIV/0!</v>
      </c>
      <c r="CV22" s="22" t="e">
        <f t="shared" si="94"/>
        <v>#DIV/0!</v>
      </c>
      <c r="CW22" s="22" t="e">
        <f t="shared" si="95"/>
        <v>#DIV/0!</v>
      </c>
      <c r="CX22" s="22" t="e">
        <f t="shared" si="96"/>
        <v>#DIV/0!</v>
      </c>
      <c r="CY22" s="22" t="e">
        <f t="shared" si="97"/>
        <v>#DIV/0!</v>
      </c>
      <c r="CZ22" s="22" t="e">
        <f t="shared" si="98"/>
        <v>#DIV/0!</v>
      </c>
      <c r="DA22" s="22" t="e">
        <f t="shared" si="99"/>
        <v>#DIV/0!</v>
      </c>
      <c r="DB22" s="22" t="e">
        <f t="shared" si="100"/>
        <v>#DIV/0!</v>
      </c>
      <c r="DC22" s="22" t="e">
        <f t="shared" si="101"/>
        <v>#DIV/0!</v>
      </c>
      <c r="DE22" s="22">
        <f t="shared" si="102"/>
        <v>1</v>
      </c>
      <c r="DF22" s="22">
        <f t="shared" si="103"/>
        <v>1</v>
      </c>
      <c r="DG22" s="22">
        <f t="shared" si="104"/>
        <v>1</v>
      </c>
      <c r="DH22" s="22">
        <f t="shared" si="105"/>
        <v>1</v>
      </c>
      <c r="DI22" s="22">
        <f t="shared" si="106"/>
        <v>0</v>
      </c>
      <c r="DJ22" s="22">
        <f t="shared" si="107"/>
        <v>0</v>
      </c>
      <c r="DK22" s="22">
        <f t="shared" si="108"/>
        <v>0</v>
      </c>
      <c r="DL22" s="22">
        <f t="shared" si="109"/>
        <v>0</v>
      </c>
      <c r="DM22" s="22">
        <f t="shared" si="110"/>
        <v>0</v>
      </c>
      <c r="DN22" s="22">
        <f t="shared" si="111"/>
        <v>0</v>
      </c>
      <c r="DO22" s="22">
        <f t="shared" si="112"/>
        <v>0</v>
      </c>
      <c r="DP22" s="22">
        <f t="shared" si="113"/>
        <v>0</v>
      </c>
      <c r="DQ22" s="22">
        <f t="shared" si="114"/>
        <v>0</v>
      </c>
      <c r="DR22" s="22">
        <f t="shared" si="115"/>
        <v>0</v>
      </c>
      <c r="DS22" s="22">
        <f t="shared" si="116"/>
        <v>0</v>
      </c>
    </row>
    <row r="23" spans="1:123" ht="15.75" thickBot="1">
      <c r="A23" s="42"/>
      <c r="B23" s="43"/>
      <c r="C23" s="44"/>
      <c r="D23" s="45"/>
      <c r="E23" s="46"/>
      <c r="F23" s="4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8"/>
      <c r="U23" s="47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8"/>
      <c r="AK23" s="47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8">
        <f>SUM(AZ3:AZ22)</f>
        <v>34</v>
      </c>
      <c r="BA23" s="49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50"/>
      <c r="BW23" s="42"/>
      <c r="BX23" s="43"/>
      <c r="BY23" s="43"/>
      <c r="BZ23" s="43"/>
      <c r="CA23" s="43"/>
      <c r="CB23" s="43"/>
      <c r="CC23" s="43"/>
      <c r="CD23" s="42"/>
      <c r="CE23" s="42"/>
      <c r="CF23" s="42"/>
      <c r="CG23" s="42"/>
      <c r="CH23" s="42"/>
      <c r="CI23" s="42"/>
    </row>
    <row r="24" spans="1:123" ht="15.75" thickBot="1">
      <c r="C24" s="7" t="s">
        <v>37</v>
      </c>
      <c r="D24" s="7"/>
      <c r="E24" s="151">
        <v>3</v>
      </c>
      <c r="F24" s="152">
        <v>10</v>
      </c>
      <c r="G24" s="151">
        <v>14</v>
      </c>
      <c r="H24" s="151">
        <v>6</v>
      </c>
      <c r="I24" s="151"/>
      <c r="J24" s="151">
        <v>1</v>
      </c>
      <c r="K24" s="151"/>
      <c r="L24" s="171"/>
      <c r="M24" s="151"/>
      <c r="N24" s="151"/>
      <c r="O24" s="151"/>
      <c r="P24" s="151"/>
      <c r="Q24" s="151"/>
      <c r="R24" s="151"/>
      <c r="S24" s="151"/>
      <c r="T24" s="151"/>
      <c r="U24" s="152">
        <v>8</v>
      </c>
      <c r="V24" s="151">
        <v>19</v>
      </c>
      <c r="W24" s="151">
        <v>23</v>
      </c>
      <c r="X24" s="151">
        <v>5</v>
      </c>
      <c r="Y24" s="151"/>
      <c r="Z24" s="151">
        <v>2</v>
      </c>
      <c r="AA24" s="151"/>
      <c r="AB24" s="51"/>
      <c r="AC24" s="51"/>
      <c r="AD24" s="51"/>
      <c r="AE24" s="84"/>
      <c r="AF24" s="84"/>
      <c r="AG24" s="84"/>
      <c r="AH24" s="84"/>
      <c r="AI24" s="84"/>
      <c r="AJ24" s="8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7">
        <f>AZ23/2</f>
        <v>17</v>
      </c>
      <c r="BA24" s="1">
        <f t="shared" ref="BA24:BB24" si="117">SUM(E24,U24,AK24)</f>
        <v>11</v>
      </c>
      <c r="BB24" s="52">
        <f t="shared" si="117"/>
        <v>29</v>
      </c>
      <c r="BC24" s="52"/>
      <c r="BD24" s="52">
        <f>SUM(G24,W24,AM24)</f>
        <v>37</v>
      </c>
      <c r="BE24" s="52"/>
      <c r="BF24" s="52">
        <f>SUM(H24,X24,AN24)</f>
        <v>11</v>
      </c>
      <c r="BG24" s="52"/>
      <c r="BH24" s="52">
        <f>SUM(I24,Y24,AO24)</f>
        <v>0</v>
      </c>
      <c r="BI24" s="52">
        <f>SUM(J24,Z24,AP24)</f>
        <v>3</v>
      </c>
      <c r="BJ24" s="52">
        <f>SUM(K24,AA24,AQ24)</f>
        <v>0</v>
      </c>
      <c r="BK24" s="53">
        <f>SUM(AR24,AB24,L24)</f>
        <v>0</v>
      </c>
      <c r="BL24" s="53">
        <f>SUM(AS24,AC24,M24)</f>
        <v>0</v>
      </c>
      <c r="BM24" s="53"/>
      <c r="BN24" s="53">
        <f>SUM(AT24,AD24,N24)</f>
        <v>0</v>
      </c>
      <c r="BO24" s="53"/>
      <c r="BP24" s="53">
        <f>SUM(AU24,AE24,O24)</f>
        <v>0</v>
      </c>
      <c r="BQ24" s="53">
        <f>SUM(AV24,AF24,P24)</f>
        <v>0</v>
      </c>
      <c r="BR24" s="53">
        <f>SUM(AW24,AG24,Q24)</f>
        <v>0</v>
      </c>
      <c r="BS24" s="53"/>
      <c r="BT24" s="53">
        <f>SUM(AX24,AH24,R24)</f>
        <v>0</v>
      </c>
      <c r="BU24" s="53"/>
      <c r="BV24" s="54">
        <f>SUM(AY24,AI24,S24)</f>
        <v>0</v>
      </c>
      <c r="CA24" s="55"/>
      <c r="CB24" s="55"/>
      <c r="CC24">
        <f>SUM(CC3:CC22)</f>
        <v>12010</v>
      </c>
    </row>
    <row r="25" spans="1:123">
      <c r="BI25" s="20"/>
      <c r="BY25" s="20"/>
      <c r="CJ25" t="e">
        <f>SUM(CJ3:CJ22)</f>
        <v>#VALUE!</v>
      </c>
      <c r="CK25" t="e">
        <f>SUM(CK3:CK22)</f>
        <v>#VALUE!</v>
      </c>
      <c r="CM25">
        <f t="shared" ref="CM25:DC25" si="118">SUM(CM3:CM22)</f>
        <v>100</v>
      </c>
      <c r="CN25">
        <f t="shared" si="118"/>
        <v>100</v>
      </c>
      <c r="CO25">
        <f t="shared" si="118"/>
        <v>99.999999999999986</v>
      </c>
      <c r="CP25">
        <f t="shared" si="118"/>
        <v>99.999999999999986</v>
      </c>
      <c r="CQ25" t="e">
        <f t="shared" si="118"/>
        <v>#DIV/0!</v>
      </c>
      <c r="CR25">
        <f t="shared" si="118"/>
        <v>100</v>
      </c>
      <c r="CS25" t="e">
        <f t="shared" si="118"/>
        <v>#DIV/0!</v>
      </c>
      <c r="CT25" t="e">
        <f t="shared" si="118"/>
        <v>#DIV/0!</v>
      </c>
      <c r="CU25" t="e">
        <f t="shared" si="118"/>
        <v>#DIV/0!</v>
      </c>
      <c r="CV25" t="e">
        <f t="shared" si="118"/>
        <v>#DIV/0!</v>
      </c>
      <c r="CW25" t="e">
        <f t="shared" si="118"/>
        <v>#DIV/0!</v>
      </c>
      <c r="CX25" t="e">
        <f t="shared" si="118"/>
        <v>#DIV/0!</v>
      </c>
      <c r="CY25" t="e">
        <f t="shared" si="118"/>
        <v>#DIV/0!</v>
      </c>
      <c r="CZ25" t="e">
        <f t="shared" si="118"/>
        <v>#DIV/0!</v>
      </c>
      <c r="DA25" t="e">
        <f t="shared" si="118"/>
        <v>#DIV/0!</v>
      </c>
      <c r="DB25" t="e">
        <f t="shared" si="118"/>
        <v>#DIV/0!</v>
      </c>
      <c r="DC25" t="e">
        <f t="shared" si="118"/>
        <v>#DIV/0!</v>
      </c>
    </row>
    <row r="26" spans="1:123" ht="15.75" thickBot="1"/>
    <row r="27" spans="1:123" ht="15.75" thickBot="1">
      <c r="D27" t="s">
        <v>38</v>
      </c>
      <c r="E27" t="s">
        <v>39</v>
      </c>
      <c r="F27" t="s">
        <v>40</v>
      </c>
      <c r="U27" s="55"/>
      <c r="BA27" s="16" t="s">
        <v>8</v>
      </c>
      <c r="BB27" s="17" t="s">
        <v>9</v>
      </c>
      <c r="BC27" s="17"/>
      <c r="BD27" s="17" t="s">
        <v>10</v>
      </c>
      <c r="BE27" s="17"/>
      <c r="BF27" s="17" t="s">
        <v>11</v>
      </c>
      <c r="BG27" s="17"/>
      <c r="BH27" s="17" t="s">
        <v>12</v>
      </c>
      <c r="BI27" s="17" t="s">
        <v>13</v>
      </c>
      <c r="BJ27" s="17" t="s">
        <v>14</v>
      </c>
      <c r="BK27" s="17" t="s">
        <v>15</v>
      </c>
      <c r="BL27" s="17" t="s">
        <v>16</v>
      </c>
      <c r="BM27" s="17"/>
      <c r="BN27" s="17" t="s">
        <v>17</v>
      </c>
      <c r="BO27" s="17"/>
      <c r="BP27" s="17" t="s">
        <v>27</v>
      </c>
      <c r="BQ27" s="17" t="s">
        <v>19</v>
      </c>
      <c r="BR27" s="17" t="s">
        <v>20</v>
      </c>
      <c r="BS27" s="17"/>
      <c r="BT27" s="17" t="s">
        <v>21</v>
      </c>
      <c r="BU27" s="17"/>
      <c r="BV27" s="19" t="s">
        <v>22</v>
      </c>
      <c r="BW27" s="189" t="s">
        <v>41</v>
      </c>
      <c r="BX27" s="190"/>
      <c r="BY27" s="190"/>
      <c r="BZ27" s="190"/>
      <c r="CA27" s="191"/>
      <c r="CB27" s="176" t="s">
        <v>288</v>
      </c>
      <c r="CC27" s="177"/>
    </row>
    <row r="28" spans="1:123" ht="15.75" thickBot="1">
      <c r="D28">
        <v>2007</v>
      </c>
      <c r="E28">
        <v>2008</v>
      </c>
      <c r="F28">
        <v>2009</v>
      </c>
      <c r="G28" t="s">
        <v>42</v>
      </c>
      <c r="AY28" s="178" t="s">
        <v>43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80" t="s">
        <v>44</v>
      </c>
      <c r="BX28" s="181"/>
      <c r="BY28" s="56"/>
      <c r="BZ28" s="56"/>
      <c r="CA28" s="57">
        <f>SUM(BA30:BV30)</f>
        <v>95</v>
      </c>
      <c r="CB28" s="157">
        <v>0.8</v>
      </c>
      <c r="CC28" s="60">
        <f>PERCENTILE($CC$1:$CC22,0.8)</f>
        <v>1008</v>
      </c>
    </row>
    <row r="29" spans="1:123" ht="15.75" thickBot="1">
      <c r="C29" t="s">
        <v>45</v>
      </c>
      <c r="D29">
        <f>COUNTIF(D3:D22,"P")</f>
        <v>16</v>
      </c>
      <c r="E29">
        <f>COUNTIF(T3:T22,"P")</f>
        <v>18</v>
      </c>
      <c r="G29">
        <f>AVERAGE(D29:F29)</f>
        <v>17</v>
      </c>
      <c r="AP29" s="55"/>
      <c r="AQ29" s="55"/>
      <c r="AR29" s="55"/>
      <c r="AS29" s="55"/>
      <c r="AT29" s="55"/>
      <c r="AU29" s="55"/>
      <c r="AV29" s="55"/>
      <c r="AW29" s="55"/>
      <c r="AX29" s="55"/>
      <c r="AY29" s="1" t="s">
        <v>46</v>
      </c>
      <c r="AZ29" s="58"/>
      <c r="BA29" s="59">
        <f>SUM(BA3:BA22)</f>
        <v>19</v>
      </c>
      <c r="BB29" s="59">
        <f>SUM(BB3:BB22)</f>
        <v>58</v>
      </c>
      <c r="BC29" s="59"/>
      <c r="BD29" s="59">
        <f>SUM(BD3:BD22)</f>
        <v>63</v>
      </c>
      <c r="BE29" s="59"/>
      <c r="BF29" s="59">
        <f>SUM(BF3:BF22)</f>
        <v>41</v>
      </c>
      <c r="BG29" s="59"/>
      <c r="BH29" s="59">
        <f>SUM(BH3:BH22)</f>
        <v>0</v>
      </c>
      <c r="BI29" s="59">
        <f>SUM(BI3:BI22)</f>
        <v>5</v>
      </c>
      <c r="BJ29" s="59">
        <f>SUM(BJ3:BJ22)</f>
        <v>0</v>
      </c>
      <c r="BK29" s="59">
        <f>SUM(BK3:BK22)</f>
        <v>0</v>
      </c>
      <c r="BL29" s="59">
        <f>SUM(BL3:BL22)</f>
        <v>0</v>
      </c>
      <c r="BM29" s="59"/>
      <c r="BN29" s="59">
        <f>SUM(BN3:BN22)</f>
        <v>0</v>
      </c>
      <c r="BO29" s="59">
        <f>SUM(BO3:BO22)</f>
        <v>0</v>
      </c>
      <c r="BP29" s="59">
        <f>SUM(BP3:BP22)</f>
        <v>0</v>
      </c>
      <c r="BQ29" s="59">
        <f>SUM(BQ3:BQ22)</f>
        <v>0</v>
      </c>
      <c r="BR29" s="59">
        <f>SUM(BR3:BR22)</f>
        <v>0</v>
      </c>
      <c r="BS29" s="59"/>
      <c r="BT29" s="59">
        <f>SUM(BT3:BT22)</f>
        <v>0</v>
      </c>
      <c r="BU29" s="59">
        <f>SUM(BU3:BU22)</f>
        <v>0</v>
      </c>
      <c r="BV29" s="59">
        <f>SUM(BV3:BV22)</f>
        <v>0</v>
      </c>
      <c r="BW29" s="192" t="s">
        <v>29</v>
      </c>
      <c r="BX29" s="193"/>
      <c r="BY29" s="60"/>
      <c r="BZ29" s="60"/>
      <c r="CA29" s="61">
        <f>SUM(BA30:BJ30)</f>
        <v>95</v>
      </c>
      <c r="CB29" s="167">
        <v>0.75</v>
      </c>
      <c r="CC29" s="60">
        <f>PERCENTILE($CC$1:$CC22,0.75)</f>
        <v>960</v>
      </c>
    </row>
    <row r="30" spans="1:123" ht="15.75" thickBot="1">
      <c r="C30" t="s">
        <v>47</v>
      </c>
      <c r="D30">
        <f>COUNTIF(D3:D22,"C")</f>
        <v>4</v>
      </c>
      <c r="E30">
        <f>COUNTIF(T3:T22,"C")</f>
        <v>2</v>
      </c>
      <c r="F30">
        <f>COUNTIF(A3:AJ22,"C")</f>
        <v>6</v>
      </c>
      <c r="G30">
        <f>AVERAGE(D30:F30)</f>
        <v>4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1" t="s">
        <v>48</v>
      </c>
      <c r="AZ30" s="58"/>
      <c r="BA30" s="52">
        <f>BA29-BA24</f>
        <v>8</v>
      </c>
      <c r="BB30" s="52">
        <f t="shared" ref="BB30:BV30" si="119">BB29-BB24</f>
        <v>29</v>
      </c>
      <c r="BC30" s="52"/>
      <c r="BD30" s="52">
        <f t="shared" si="119"/>
        <v>26</v>
      </c>
      <c r="BE30" s="52"/>
      <c r="BF30" s="52">
        <f t="shared" si="119"/>
        <v>30</v>
      </c>
      <c r="BG30" s="52"/>
      <c r="BH30" s="52">
        <f t="shared" si="119"/>
        <v>0</v>
      </c>
      <c r="BI30" s="52">
        <f t="shared" si="119"/>
        <v>2</v>
      </c>
      <c r="BJ30" s="52">
        <f t="shared" si="119"/>
        <v>0</v>
      </c>
      <c r="BK30" s="52">
        <f t="shared" si="119"/>
        <v>0</v>
      </c>
      <c r="BL30" s="52">
        <f t="shared" si="119"/>
        <v>0</v>
      </c>
      <c r="BM30" s="52"/>
      <c r="BN30" s="52">
        <f t="shared" si="119"/>
        <v>0</v>
      </c>
      <c r="BO30" s="52"/>
      <c r="BP30" s="52">
        <f t="shared" si="119"/>
        <v>0</v>
      </c>
      <c r="BQ30" s="52">
        <f t="shared" si="119"/>
        <v>0</v>
      </c>
      <c r="BR30" s="52">
        <f t="shared" si="119"/>
        <v>0</v>
      </c>
      <c r="BS30" s="52"/>
      <c r="BT30" s="52">
        <f t="shared" si="119"/>
        <v>0</v>
      </c>
      <c r="BU30" s="52"/>
      <c r="BV30" s="52">
        <f t="shared" si="119"/>
        <v>0</v>
      </c>
      <c r="BW30" s="192" t="s">
        <v>49</v>
      </c>
      <c r="BX30" s="193"/>
      <c r="BY30" s="60"/>
      <c r="BZ30" s="60"/>
      <c r="CA30" s="61">
        <f>SUM(BK30:BP30)</f>
        <v>0</v>
      </c>
      <c r="CB30" s="157">
        <v>0.7</v>
      </c>
      <c r="CC30" s="60">
        <f>PERCENTILE($CC$1:$CC22,0.7)</f>
        <v>952</v>
      </c>
    </row>
    <row r="31" spans="1:123" ht="15.75" thickBot="1">
      <c r="C31" t="s">
        <v>50</v>
      </c>
      <c r="D31">
        <f>COUNTIF(D3:D22,"V")</f>
        <v>0</v>
      </c>
      <c r="E31">
        <f>COUNTIF(T3:T22,"V")</f>
        <v>0</v>
      </c>
      <c r="F31">
        <f>COUNTIF(AJ3:AJ22,"V")</f>
        <v>0</v>
      </c>
      <c r="G31">
        <f>AVERAGE(D31:F31)</f>
        <v>0</v>
      </c>
      <c r="AP31" s="55"/>
      <c r="AQ31" s="55"/>
      <c r="AR31" s="55"/>
      <c r="AS31" s="55"/>
      <c r="AT31" s="55"/>
      <c r="AU31" s="55"/>
      <c r="AV31" s="55"/>
      <c r="AW31" s="55"/>
      <c r="AX31" s="55"/>
      <c r="AY31" s="1" t="s">
        <v>51</v>
      </c>
      <c r="AZ31" s="58"/>
      <c r="BA31" s="58">
        <f>BA30*100</f>
        <v>800</v>
      </c>
      <c r="BB31" s="5">
        <f>BB30*80</f>
        <v>2320</v>
      </c>
      <c r="BC31" s="5"/>
      <c r="BD31" s="5">
        <f>BD30*60</f>
        <v>1560</v>
      </c>
      <c r="BE31" s="5"/>
      <c r="BF31" s="5">
        <f>BF30*40</f>
        <v>1200</v>
      </c>
      <c r="BG31" s="5"/>
      <c r="BH31" s="5">
        <f>BH30*20</f>
        <v>0</v>
      </c>
      <c r="BI31" s="5">
        <f>BI30*10</f>
        <v>20</v>
      </c>
      <c r="BJ31" s="5">
        <f>BJ30*5</f>
        <v>0</v>
      </c>
      <c r="BK31" s="5">
        <f>BK30*200</f>
        <v>0</v>
      </c>
      <c r="BL31" s="5">
        <f>BL30*100</f>
        <v>0</v>
      </c>
      <c r="BM31" s="5"/>
      <c r="BN31" s="5">
        <f>BN30*50</f>
        <v>0</v>
      </c>
      <c r="BO31" s="5"/>
      <c r="BP31" s="5">
        <f>BP30*25</f>
        <v>0</v>
      </c>
      <c r="BQ31" s="5">
        <f>BQ30*100</f>
        <v>0</v>
      </c>
      <c r="BR31" s="5">
        <f>BR30*50</f>
        <v>0</v>
      </c>
      <c r="BS31" s="5"/>
      <c r="BT31" s="5">
        <f>BT30*25</f>
        <v>0</v>
      </c>
      <c r="BU31" s="5"/>
      <c r="BV31" s="1">
        <f>BV30*10</f>
        <v>0</v>
      </c>
      <c r="BW31" s="194" t="s">
        <v>52</v>
      </c>
      <c r="BX31" s="195"/>
      <c r="BY31" s="62"/>
      <c r="BZ31" s="62"/>
      <c r="CA31" s="63">
        <f>SUM(BQ30:BV30)</f>
        <v>0</v>
      </c>
      <c r="CB31" s="157">
        <v>0.6</v>
      </c>
      <c r="CC31" s="60">
        <f>PERCENTILE($CC$1:$CC22,0.6)</f>
        <v>709.99999999999989</v>
      </c>
    </row>
    <row r="32" spans="1:123" ht="15.75" thickBot="1">
      <c r="C32" t="s">
        <v>34</v>
      </c>
      <c r="D32">
        <f>SUM(D29:D31)</f>
        <v>20</v>
      </c>
      <c r="E32">
        <f>SUM(E29:E31)</f>
        <v>20</v>
      </c>
      <c r="G32">
        <f>AVERAGE(D32:F32)</f>
        <v>20</v>
      </c>
      <c r="AY32" s="64" t="s">
        <v>53</v>
      </c>
      <c r="AZ32" s="65"/>
      <c r="BA32" s="58">
        <f>SUM(BA31:BV31)</f>
        <v>5900</v>
      </c>
      <c r="BB32" s="66">
        <f>BA32/AZ24</f>
        <v>347.05882352941177</v>
      </c>
      <c r="BC32" s="32"/>
      <c r="BW32" s="196" t="s">
        <v>51</v>
      </c>
      <c r="BX32" s="67" t="s">
        <v>54</v>
      </c>
      <c r="BY32" s="56"/>
      <c r="BZ32" s="56"/>
      <c r="CA32" s="68">
        <f>AVERAGE(CC3:CC22)</f>
        <v>632.10526315789468</v>
      </c>
      <c r="CB32" s="157">
        <v>0.5</v>
      </c>
      <c r="CC32" s="60">
        <f>PERCENTILE($CC$1:$CC22,0.5)</f>
        <v>600</v>
      </c>
    </row>
    <row r="33" spans="51:81" ht="15.75" thickBot="1">
      <c r="AY33" s="6"/>
      <c r="AZ33" s="8"/>
      <c r="BA33" s="5">
        <f>(SUM($AZ$3:$AZ$22))*($CE$2/3)</f>
        <v>2493.333333333333</v>
      </c>
      <c r="BB33" s="199" t="str">
        <f>IF(BA32&gt;BA33,"ATINGE CONCEITO 3","NAO")</f>
        <v>ATINGE CONCEITO 3</v>
      </c>
      <c r="BC33" s="200"/>
      <c r="BD33" s="200"/>
      <c r="BE33" s="200"/>
      <c r="BF33" s="200"/>
      <c r="BG33" s="200"/>
      <c r="BH33" s="200"/>
      <c r="BW33" s="197"/>
      <c r="BX33" s="69" t="s">
        <v>55</v>
      </c>
      <c r="BY33" s="60"/>
      <c r="BZ33" s="60"/>
      <c r="CA33" s="61">
        <f>QUARTILE(CC3:CC22,1)</f>
        <v>240</v>
      </c>
      <c r="CB33" s="157">
        <v>0.4</v>
      </c>
      <c r="CC33" s="60">
        <f>PERCENTILE($CC$1:$CC22,0.4)</f>
        <v>368</v>
      </c>
    </row>
    <row r="34" spans="51:81" ht="15.75" thickBot="1">
      <c r="AY34" s="70" t="s">
        <v>56</v>
      </c>
      <c r="AZ34" s="71"/>
      <c r="BA34" s="5">
        <f>(SUM($AZ$3:$AZ$22))*($CG$2/3)</f>
        <v>3173.333333333333</v>
      </c>
      <c r="BB34" s="199" t="str">
        <f>IF(BA32&gt;=BA34,"ATINGE CONCEITO 4","NAO")</f>
        <v>ATINGE CONCEITO 4</v>
      </c>
      <c r="BC34" s="200"/>
      <c r="BD34" s="200"/>
      <c r="BE34" s="200"/>
      <c r="BF34" s="200"/>
      <c r="BG34" s="200"/>
      <c r="BH34" s="200"/>
      <c r="BW34" s="197"/>
      <c r="BX34" s="69" t="s">
        <v>57</v>
      </c>
      <c r="BY34" s="60"/>
      <c r="BZ34" s="60"/>
      <c r="CA34" s="72">
        <f>MEDIAN(CC3:CC22)</f>
        <v>600</v>
      </c>
      <c r="CB34" s="167">
        <v>0.35</v>
      </c>
      <c r="CC34" s="60">
        <f>PERCENTILE($CC$1:$CC22,0.35)</f>
        <v>304</v>
      </c>
    </row>
    <row r="35" spans="51:81" ht="15.75" thickBot="1">
      <c r="AY35" s="64"/>
      <c r="AZ35" s="65"/>
      <c r="BA35" s="5">
        <f>(SUM($AZ$3:$AZ$22))*($CI$2/3)</f>
        <v>3853.333333333333</v>
      </c>
      <c r="BB35" s="199" t="str">
        <f>IF(BA32&gt;=BA35,"ATINGE CONCEITO 5","NAO")</f>
        <v>ATINGE CONCEITO 5</v>
      </c>
      <c r="BC35" s="200"/>
      <c r="BD35" s="200"/>
      <c r="BE35" s="200"/>
      <c r="BF35" s="200"/>
      <c r="BG35" s="200"/>
      <c r="BH35" s="200"/>
      <c r="BW35" s="197"/>
      <c r="BX35" s="69" t="s">
        <v>58</v>
      </c>
      <c r="BY35" s="60"/>
      <c r="BZ35" s="60"/>
      <c r="CA35" s="61">
        <f>QUARTILE(CC3:CC22,3)</f>
        <v>960</v>
      </c>
      <c r="CB35" s="157">
        <v>0.3</v>
      </c>
      <c r="CC35" s="60">
        <f>PERCENTILE($CC$1:$CC22,0.3)</f>
        <v>280</v>
      </c>
    </row>
    <row r="36" spans="51:81" ht="15.75" thickBot="1">
      <c r="BW36" s="198"/>
      <c r="BX36" s="73" t="s">
        <v>59</v>
      </c>
      <c r="BY36" s="62"/>
      <c r="BZ36" s="62"/>
      <c r="CA36" s="63">
        <f>QUARTILE(CC3:CC22,4)</f>
        <v>1820</v>
      </c>
    </row>
    <row r="37" spans="51:81" ht="15.75" thickBot="1"/>
    <row r="38" spans="51:81" ht="15.75" thickBot="1">
      <c r="AY38" s="178" t="s">
        <v>60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84"/>
    </row>
    <row r="39" spans="51:81" ht="15.75" thickBot="1">
      <c r="AY39" s="74"/>
      <c r="AZ39" s="58"/>
      <c r="BA39" s="1" t="s">
        <v>61</v>
      </c>
      <c r="BB39" s="52"/>
      <c r="BC39" s="52"/>
      <c r="BD39" s="52" t="s">
        <v>62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8"/>
    </row>
    <row r="40" spans="51:81" ht="15.75" thickBot="1">
      <c r="AY40" s="1" t="s">
        <v>63</v>
      </c>
      <c r="AZ40" s="58"/>
      <c r="BA40" s="202">
        <f>AZ24-COUNTIF(CE3:CE22,"=NAO")</f>
        <v>14</v>
      </c>
      <c r="BB40" s="183"/>
      <c r="BC40" s="144"/>
      <c r="BD40" s="203">
        <f>(BA40/G29)*100</f>
        <v>82.35294117647058</v>
      </c>
      <c r="BE40" s="204"/>
      <c r="BF40" s="205"/>
      <c r="BG40" s="143"/>
      <c r="BH40" s="52" t="str">
        <f>IF(BD40&gt;=80,"ATINGEM CONCEITO 3","NAO")</f>
        <v>ATINGEM CONCEITO 3</v>
      </c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8"/>
    </row>
    <row r="41" spans="51:81" ht="15.75" thickBot="1">
      <c r="AY41" s="1" t="s">
        <v>64</v>
      </c>
      <c r="AZ41" s="58"/>
      <c r="BA41" s="202">
        <f>AZ24-COUNTIF(CG3:CG22,"=NAO")</f>
        <v>14</v>
      </c>
      <c r="BB41" s="183"/>
      <c r="BC41" s="144"/>
      <c r="BD41" s="203">
        <f>(BA41/G29)*100</f>
        <v>82.35294117647058</v>
      </c>
      <c r="BE41" s="204"/>
      <c r="BF41" s="205"/>
      <c r="BG41" s="143"/>
      <c r="BH41" s="52" t="str">
        <f>IF(BD41&gt;=80," ATINGEM CONCEITO 4","NAO")</f>
        <v xml:space="preserve"> ATINGEM CONCEITO 4</v>
      </c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8"/>
    </row>
    <row r="42" spans="51:81" ht="15.75" thickBot="1">
      <c r="AY42" s="206" t="s">
        <v>65</v>
      </c>
      <c r="AZ42" s="207"/>
      <c r="BA42" s="202">
        <f>AZ24-COUNTIF(CI3:CI22,"=NAO")</f>
        <v>13</v>
      </c>
      <c r="BB42" s="183"/>
      <c r="BC42" s="144"/>
      <c r="BD42" s="203">
        <f>(BA42/G29)*100</f>
        <v>76.470588235294116</v>
      </c>
      <c r="BE42" s="204"/>
      <c r="BF42" s="205"/>
      <c r="BG42" s="143"/>
      <c r="BH42" s="52" t="str">
        <f>IF(BD42&gt;=80,"ATINGEM CONCEITO 5","NAO")</f>
        <v>NAO</v>
      </c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8"/>
    </row>
    <row r="44" spans="51:81" ht="15.75" thickBot="1"/>
    <row r="45" spans="51:81" ht="15.75" thickBot="1">
      <c r="AY45" s="208" t="s">
        <v>66</v>
      </c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10"/>
    </row>
    <row r="46" spans="51:81" ht="15.75" thickBot="1">
      <c r="AY46" t="s">
        <v>42</v>
      </c>
      <c r="AZ46">
        <f>G29</f>
        <v>17</v>
      </c>
      <c r="BA46" s="75" t="s">
        <v>8</v>
      </c>
      <c r="BB46" s="76" t="s">
        <v>9</v>
      </c>
      <c r="BC46" s="76"/>
      <c r="BD46" s="76" t="s">
        <v>10</v>
      </c>
      <c r="BE46" s="76"/>
      <c r="BF46" s="76" t="s">
        <v>11</v>
      </c>
      <c r="BG46" s="76"/>
      <c r="BH46" s="76" t="s">
        <v>12</v>
      </c>
      <c r="BI46" s="76" t="s">
        <v>13</v>
      </c>
      <c r="BJ46" s="76" t="s">
        <v>14</v>
      </c>
      <c r="BK46" s="76" t="s">
        <v>15</v>
      </c>
      <c r="BL46" s="76" t="s">
        <v>16</v>
      </c>
      <c r="BM46" s="76"/>
      <c r="BN46" s="76" t="s">
        <v>17</v>
      </c>
      <c r="BO46" s="76"/>
      <c r="BP46" s="76" t="s">
        <v>27</v>
      </c>
      <c r="BQ46" s="76" t="s">
        <v>19</v>
      </c>
      <c r="BR46" s="76" t="s">
        <v>20</v>
      </c>
      <c r="BS46" s="76"/>
      <c r="BT46" s="76" t="s">
        <v>21</v>
      </c>
      <c r="BU46" s="76"/>
      <c r="BV46" s="77" t="s">
        <v>22</v>
      </c>
    </row>
    <row r="47" spans="51:81">
      <c r="AY47" t="s">
        <v>67</v>
      </c>
      <c r="BA47">
        <f>COUNTIF(BA3:BA22,"&gt;0")</f>
        <v>10</v>
      </c>
      <c r="BB47">
        <f>COUNTIF(BB3:BB22,"&gt;0")</f>
        <v>16</v>
      </c>
      <c r="BD47">
        <f>COUNTIF(BD3:BD22,"&gt;0")</f>
        <v>15</v>
      </c>
      <c r="BF47">
        <f>COUNTIF(BF3:BF22,"&gt;0")</f>
        <v>13</v>
      </c>
      <c r="BH47">
        <f t="shared" ref="BH47:BV47" si="120">COUNTIF(BH3:BH22,"&gt;0")</f>
        <v>0</v>
      </c>
      <c r="BI47">
        <f t="shared" si="120"/>
        <v>4</v>
      </c>
      <c r="BJ47">
        <f t="shared" si="120"/>
        <v>0</v>
      </c>
      <c r="BK47">
        <f t="shared" si="120"/>
        <v>0</v>
      </c>
      <c r="BL47">
        <f t="shared" si="120"/>
        <v>0</v>
      </c>
      <c r="BM47">
        <f t="shared" si="120"/>
        <v>0</v>
      </c>
      <c r="BN47">
        <f t="shared" si="120"/>
        <v>0</v>
      </c>
      <c r="BO47">
        <f t="shared" si="120"/>
        <v>0</v>
      </c>
      <c r="BP47">
        <f t="shared" si="120"/>
        <v>0</v>
      </c>
      <c r="BQ47">
        <f t="shared" si="120"/>
        <v>0</v>
      </c>
      <c r="BR47">
        <f t="shared" si="120"/>
        <v>0</v>
      </c>
      <c r="BS47">
        <f t="shared" si="120"/>
        <v>0</v>
      </c>
      <c r="BT47">
        <f t="shared" si="120"/>
        <v>0</v>
      </c>
      <c r="BU47">
        <f t="shared" si="120"/>
        <v>0</v>
      </c>
      <c r="BV47">
        <f t="shared" si="120"/>
        <v>0</v>
      </c>
    </row>
    <row r="48" spans="51:81">
      <c r="AY48" t="s">
        <v>68</v>
      </c>
      <c r="BA48" s="78">
        <f>BA47/$AZ$46*100</f>
        <v>58.82352941176471</v>
      </c>
      <c r="BB48" s="78">
        <f t="shared" ref="BB48:BV48" si="121">BB47/$AZ$46*100</f>
        <v>94.117647058823522</v>
      </c>
      <c r="BC48" s="78"/>
      <c r="BD48" s="78">
        <f t="shared" si="121"/>
        <v>88.235294117647058</v>
      </c>
      <c r="BE48" s="78"/>
      <c r="BF48" s="78">
        <f t="shared" si="121"/>
        <v>76.470588235294116</v>
      </c>
      <c r="BG48" s="78"/>
      <c r="BH48" s="78">
        <f t="shared" si="121"/>
        <v>0</v>
      </c>
      <c r="BI48" s="78">
        <f t="shared" si="121"/>
        <v>23.52941176470588</v>
      </c>
      <c r="BJ48" s="78">
        <f t="shared" si="121"/>
        <v>0</v>
      </c>
      <c r="BK48" s="78">
        <f t="shared" si="121"/>
        <v>0</v>
      </c>
      <c r="BL48" s="78">
        <f t="shared" si="121"/>
        <v>0</v>
      </c>
      <c r="BM48" s="78">
        <f t="shared" si="121"/>
        <v>0</v>
      </c>
      <c r="BN48" s="78">
        <f t="shared" si="121"/>
        <v>0</v>
      </c>
      <c r="BO48" s="78">
        <f t="shared" si="121"/>
        <v>0</v>
      </c>
      <c r="BP48" s="78">
        <f t="shared" si="121"/>
        <v>0</v>
      </c>
      <c r="BQ48" s="78">
        <f t="shared" si="121"/>
        <v>0</v>
      </c>
      <c r="BR48" s="78">
        <f t="shared" si="121"/>
        <v>0</v>
      </c>
      <c r="BS48" s="78">
        <f t="shared" si="121"/>
        <v>0</v>
      </c>
      <c r="BT48" s="78">
        <f t="shared" si="121"/>
        <v>0</v>
      </c>
      <c r="BU48" s="78">
        <f t="shared" si="121"/>
        <v>0</v>
      </c>
      <c r="BV48" s="78">
        <f t="shared" si="121"/>
        <v>0</v>
      </c>
    </row>
    <row r="49" spans="51:71" ht="15.75" thickBot="1">
      <c r="BA49" t="s">
        <v>29</v>
      </c>
      <c r="BK49" t="s">
        <v>49</v>
      </c>
      <c r="BQ49" t="s">
        <v>52</v>
      </c>
    </row>
    <row r="50" spans="51:71" ht="15.75" thickBot="1">
      <c r="AY50" t="s">
        <v>23</v>
      </c>
      <c r="BA50" s="174">
        <f>COUNTIF(BC3:BC22,"&gt;0")/$AZ$46*100</f>
        <v>94.117647058823522</v>
      </c>
      <c r="BB50" s="175"/>
      <c r="BC50" s="79"/>
      <c r="BJ50" t="s">
        <v>26</v>
      </c>
      <c r="BK50" s="174">
        <f>COUNTIF(BM3:BM22,"&gt;0")/$AZ$46*100</f>
        <v>0</v>
      </c>
      <c r="BL50" s="175"/>
      <c r="BM50" s="79"/>
      <c r="BP50" t="s">
        <v>28</v>
      </c>
      <c r="BQ50" s="174">
        <f>COUNTIF(BS3:BS22,"&gt;0")/$AZ$46*100</f>
        <v>0</v>
      </c>
      <c r="BR50" s="175"/>
      <c r="BS50" s="79"/>
    </row>
    <row r="51" spans="51:71" ht="15.75" thickBot="1">
      <c r="AY51" t="s">
        <v>24</v>
      </c>
      <c r="BA51" s="211">
        <f>COUNTIF(BE3:BE114,"&gt;0")/$AZ$46*100</f>
        <v>94.117647058823522</v>
      </c>
      <c r="BB51" s="212"/>
      <c r="BC51" s="212"/>
      <c r="BD51" s="213"/>
      <c r="BE51" s="79"/>
    </row>
    <row r="52" spans="51:71" ht="15.75" thickBot="1">
      <c r="AY52" t="s">
        <v>69</v>
      </c>
      <c r="BA52" s="174">
        <f>COUNTIF(BG3:BG22,"&gt;0")/$AZ$46*100</f>
        <v>105.88235294117648</v>
      </c>
      <c r="BB52" s="201"/>
      <c r="BC52" s="201"/>
      <c r="BD52" s="201"/>
      <c r="BE52" s="201"/>
      <c r="BF52" s="175"/>
      <c r="BG52" s="55"/>
    </row>
    <row r="53" spans="51:71" ht="15.75" thickBot="1"/>
    <row r="54" spans="51:71" ht="15.75" thickBot="1">
      <c r="AY54" t="s">
        <v>23</v>
      </c>
      <c r="BA54" s="174">
        <f>COUNTIF(BC3:BC22,"&gt;1")/$AZ$46*100</f>
        <v>82.35294117647058</v>
      </c>
      <c r="BB54" s="175"/>
    </row>
  </sheetData>
  <protectedRanges>
    <protectedRange password="E804" sqref="T103:AI103" name="Dados da produção_1"/>
  </protectedRanges>
  <mergeCells count="30">
    <mergeCell ref="BA52:BF52"/>
    <mergeCell ref="AY38:BV38"/>
    <mergeCell ref="BA40:BB40"/>
    <mergeCell ref="BD40:BF40"/>
    <mergeCell ref="BA41:BB41"/>
    <mergeCell ref="BD41:BF41"/>
    <mergeCell ref="AY42:AZ42"/>
    <mergeCell ref="BA42:BB42"/>
    <mergeCell ref="BD42:BF42"/>
    <mergeCell ref="AY45:BV45"/>
    <mergeCell ref="BA50:BB50"/>
    <mergeCell ref="BK50:BL50"/>
    <mergeCell ref="BQ50:BR50"/>
    <mergeCell ref="BA51:BD51"/>
    <mergeCell ref="BA54:BB54"/>
    <mergeCell ref="CB27:CC27"/>
    <mergeCell ref="AY28:BV28"/>
    <mergeCell ref="BW28:BX28"/>
    <mergeCell ref="E1:S1"/>
    <mergeCell ref="U1:AI1"/>
    <mergeCell ref="AK1:AY1"/>
    <mergeCell ref="BA1:BV1"/>
    <mergeCell ref="BW27:CA27"/>
    <mergeCell ref="BW29:BX29"/>
    <mergeCell ref="BW30:BX30"/>
    <mergeCell ref="BW31:BX31"/>
    <mergeCell ref="BW32:BW36"/>
    <mergeCell ref="BB33:BH33"/>
    <mergeCell ref="BB34:BH34"/>
    <mergeCell ref="BB35:BH35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DS46"/>
  <sheetViews>
    <sheetView topLeftCell="AU10" workbookViewId="0">
      <selection activeCell="BA46" sqref="BA46:BB46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8.71093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141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142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8.75" thickBot="1">
      <c r="A3" s="104" t="s">
        <v>238</v>
      </c>
      <c r="B3" s="98">
        <v>1</v>
      </c>
      <c r="C3" s="153" t="s">
        <v>259</v>
      </c>
      <c r="D3" s="80" t="s">
        <v>36</v>
      </c>
      <c r="E3" s="81"/>
      <c r="F3" s="81"/>
      <c r="G3" s="81"/>
      <c r="H3" s="81">
        <v>2</v>
      </c>
      <c r="I3" s="81">
        <v>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0" t="s">
        <v>36</v>
      </c>
      <c r="U3" s="81"/>
      <c r="V3" s="81"/>
      <c r="W3" s="81">
        <v>1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2" si="0">SUM(E3,U3,AK3)</f>
        <v>0</v>
      </c>
      <c r="BB3" s="29">
        <f t="shared" si="0"/>
        <v>0</v>
      </c>
      <c r="BC3" s="29">
        <f>SUM(BA3:BB3)</f>
        <v>0</v>
      </c>
      <c r="BD3" s="29">
        <f t="shared" ref="BD3:BD12" si="1">SUM(G3,W3,AM3)</f>
        <v>1</v>
      </c>
      <c r="BE3" s="29">
        <f>SUM(BC3:BD3)</f>
        <v>1</v>
      </c>
      <c r="BF3" s="29">
        <f t="shared" ref="BF3:BF12" si="2">SUM(H3,X3,AN3)</f>
        <v>2</v>
      </c>
      <c r="BG3" s="29">
        <f>BA3+BB3+BD3+BF3</f>
        <v>3</v>
      </c>
      <c r="BH3" s="29">
        <f t="shared" ref="BH3:BJ12" si="3">SUM(I3,Y3,AO3)</f>
        <v>1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2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2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160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160</v>
      </c>
      <c r="CD3" s="156">
        <f t="shared" ref="CD3:CD14" si="6">$CC3-(($CE$2/3)*$AZ3)</f>
        <v>13.333333333333343</v>
      </c>
      <c r="CE3" s="22">
        <f>IF(AZ3=0," ",IF(CD3&gt;=0,3,"NAO"))</f>
        <v>3</v>
      </c>
      <c r="CF3" s="156">
        <f t="shared" ref="CF3:CF14" si="7">$CC3-(($CG$2/3)*$AZ3)</f>
        <v>-26.666666666666657</v>
      </c>
      <c r="CG3" s="22" t="str">
        <f>IF(AZ3=0," ",IF(CF3&gt;=0,4,"NAO"))</f>
        <v>NAO</v>
      </c>
      <c r="CH3" s="156">
        <f t="shared" ref="CH3:CH14" si="8">$CC3-(($CI$2/3)*$AZ3)</f>
        <v>-66.666666666666657</v>
      </c>
      <c r="CI3" s="22" t="str">
        <f>IF(AZ3=0," ",IF(CH3&gt;=0,5,"NAO"))</f>
        <v>NAO</v>
      </c>
      <c r="CJ3" s="22">
        <f t="shared" ref="CJ3:CJ12" si="9">(CC3)/(SUM($CC$3:$CC$14))*100</f>
        <v>5.8287795992714022</v>
      </c>
      <c r="CK3" s="22">
        <f t="shared" ref="CK3:CK12" si="10">(CC3/(SUM($CC$3:$CC$14))*100)</f>
        <v>5.8287795992714022</v>
      </c>
      <c r="CM3" s="22">
        <f t="shared" ref="CM3:CM12" si="11">BA3/(SUM(BA$3:BA$14)/100)</f>
        <v>0</v>
      </c>
      <c r="CN3" s="22">
        <f t="shared" ref="CN3:CN12" si="12">BB3/(SUM(BB$3:BB$14)/100)</f>
        <v>0</v>
      </c>
      <c r="CO3" s="22">
        <f t="shared" ref="CO3:CO12" si="13">BD3/(SUM(BD$3:BD$14)/100)</f>
        <v>6.25</v>
      </c>
      <c r="CP3" s="22">
        <f t="shared" ref="CP3:CP12" si="14">BF3/(SUM(BF$3:BF$14)/100)</f>
        <v>14.285714285714285</v>
      </c>
      <c r="CQ3" s="22">
        <f t="shared" ref="CQ3:CQ12" si="15">BH3/(SUM(BH$3:BH$14)/100)</f>
        <v>33.333333333333336</v>
      </c>
      <c r="CR3" s="22" t="e">
        <f t="shared" ref="CR3:CR12" si="16">BI3/(SUM(BI$3:BI$14)/100)</f>
        <v>#DIV/0!</v>
      </c>
      <c r="CS3" s="22">
        <f t="shared" ref="CS3:CS12" si="17">BJ3/(SUM(BJ$3:BJ$14)/100)</f>
        <v>0</v>
      </c>
      <c r="CT3" s="22" t="e">
        <f t="shared" ref="CT3:CT12" si="18">BK3/(SUM(BK$3:BK$14)/100)</f>
        <v>#DIV/0!</v>
      </c>
      <c r="CU3" s="22" t="e">
        <f t="shared" ref="CU3:CU12" si="19">BL3/(SUM(BL$3:BL$14)/100)</f>
        <v>#DIV/0!</v>
      </c>
      <c r="CV3" s="22" t="e">
        <f t="shared" ref="CV3:CV12" si="20">BN3/(SUM(BN$3:BN$14)/100)</f>
        <v>#DIV/0!</v>
      </c>
      <c r="CW3" s="22" t="e">
        <f t="shared" ref="CW3:CW12" si="21">BO3/(SUM(BO$3:BO$14)/100)</f>
        <v>#DIV/0!</v>
      </c>
      <c r="CX3" s="22" t="e">
        <f t="shared" ref="CX3:CX12" si="22">BP3/(SUM(BP$3:BP$14)/100)</f>
        <v>#DIV/0!</v>
      </c>
      <c r="CY3" s="22" t="e">
        <f t="shared" ref="CY3:CY12" si="23">BQ3/(SUM(BQ$3:BQ$14)/100)</f>
        <v>#DIV/0!</v>
      </c>
      <c r="CZ3" s="22" t="e">
        <f t="shared" ref="CZ3:CZ12" si="24">BR3/(SUM(BR$3:BR$14)/100)</f>
        <v>#DIV/0!</v>
      </c>
      <c r="DA3" s="22" t="e">
        <f t="shared" ref="DA3:DA12" si="25">BT3/(SUM(BT$3:BT$14)/100)</f>
        <v>#DIV/0!</v>
      </c>
      <c r="DB3" s="22" t="e">
        <f t="shared" ref="DB3:DB12" si="26">BU3/(SUM(BU$3:BU$14)/100)</f>
        <v>#DIV/0!</v>
      </c>
      <c r="DC3" s="22" t="e">
        <f t="shared" ref="DC3:DC12" si="27">BV3/(SUM(BV$3:BV$14)/100)</f>
        <v>#DIV/0!</v>
      </c>
      <c r="DE3" s="22">
        <f>COUNTIF(BA3,"&lt;&gt;0")</f>
        <v>0</v>
      </c>
      <c r="DF3" s="22">
        <f>COUNTIF(BB3,"&lt;&gt;0")</f>
        <v>0</v>
      </c>
      <c r="DG3" s="22">
        <f>COUNTIF(BD3,"&lt;&gt;0")</f>
        <v>1</v>
      </c>
      <c r="DH3" s="22">
        <f>COUNTIF(BF3,"&lt;&gt;0")</f>
        <v>1</v>
      </c>
      <c r="DI3" s="22">
        <f t="shared" ref="DI3:DM12" si="28">COUNTIF(BH3,"&lt;&gt;0")</f>
        <v>1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2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8.75" thickBot="1">
      <c r="A4" s="104" t="s">
        <v>238</v>
      </c>
      <c r="B4" s="98">
        <v>2</v>
      </c>
      <c r="C4" s="153" t="s">
        <v>260</v>
      </c>
      <c r="D4" s="80" t="s">
        <v>36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80" t="s">
        <v>36</v>
      </c>
      <c r="U4" s="31">
        <v>2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2" si="30">COUNTIF(D4:AY4,"P")</f>
        <v>2</v>
      </c>
      <c r="BA4" s="28">
        <f t="shared" si="0"/>
        <v>2</v>
      </c>
      <c r="BB4" s="29">
        <f t="shared" si="0"/>
        <v>0</v>
      </c>
      <c r="BC4" s="29">
        <f t="shared" ref="BC4:BC12" si="31">SUM(BA4:BB4)</f>
        <v>2</v>
      </c>
      <c r="BD4" s="29">
        <f t="shared" si="1"/>
        <v>0</v>
      </c>
      <c r="BE4" s="29">
        <f t="shared" ref="BE4:BE12" si="32">SUM(BC4:BD4)</f>
        <v>2</v>
      </c>
      <c r="BF4" s="29">
        <f t="shared" si="2"/>
        <v>0</v>
      </c>
      <c r="BG4" s="29">
        <f t="shared" ref="BG4:BG12" si="33">BA4+BB4+BD4+BF4</f>
        <v>2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2" si="34">SUM(AR4,AB4,L4)</f>
        <v>0</v>
      </c>
      <c r="BL4" s="29">
        <f t="shared" si="34"/>
        <v>0</v>
      </c>
      <c r="BM4" s="29">
        <f t="shared" ref="BM4:BM12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2" si="36">IF(BO4&gt;=3,3,BO4)</f>
        <v>0</v>
      </c>
      <c r="BQ4" s="29">
        <f t="shared" ref="BQ4:BR12" si="37">SUM(AV4,AF4,P4)</f>
        <v>0</v>
      </c>
      <c r="BR4" s="29">
        <f t="shared" si="37"/>
        <v>0</v>
      </c>
      <c r="BS4" s="29">
        <f t="shared" ref="BS4:BS12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2" si="39">IF(BU4&gt;=3,3,BU4)</f>
        <v>0</v>
      </c>
      <c r="BX4" s="28">
        <f t="shared" ref="BX4:BX12" si="40">(BA4*100)+(BB4*80)+(BD4*60)+(BF4*40)+(BH4*20)</f>
        <v>200</v>
      </c>
      <c r="BY4" s="29">
        <f t="shared" ref="BY4:BY12" si="41">IF(BI4&gt;3,30,BI4*10)</f>
        <v>0</v>
      </c>
      <c r="BZ4" s="29">
        <f t="shared" ref="BZ4:BZ12" si="42">IF(BJ4&gt;3,15,BJ4*5)</f>
        <v>0</v>
      </c>
      <c r="CA4" s="29">
        <f t="shared" ref="CA4:CA12" si="43">(BK4*200)+(BL4*100)+(BN4*50)+(BP4*20)</f>
        <v>0</v>
      </c>
      <c r="CB4" s="29">
        <f t="shared" ref="CB4:CB12" si="44">(BQ4*100)+(BR4*50)+(BT4*25)+(BV4*10)</f>
        <v>0</v>
      </c>
      <c r="CC4" s="30">
        <f t="shared" ref="CC4:CC14" si="45">IF(AZ4&gt;0,SUM(BX4:CB4), "")</f>
        <v>200</v>
      </c>
      <c r="CD4" s="156">
        <f t="shared" si="6"/>
        <v>53.333333333333343</v>
      </c>
      <c r="CE4" s="22">
        <f t="shared" ref="CE4:CE14" si="46">IF(AZ4=0," ",IF(CD4&gt;=0,3,"NAO"))</f>
        <v>3</v>
      </c>
      <c r="CF4" s="156">
        <f t="shared" si="7"/>
        <v>13.333333333333343</v>
      </c>
      <c r="CG4" s="22">
        <f t="shared" ref="CG4:CG14" si="47">IF(AZ4=0," ",IF(CF4&gt;=0,4,"NAO"))</f>
        <v>4</v>
      </c>
      <c r="CH4" s="156">
        <f t="shared" si="8"/>
        <v>-26.666666666666657</v>
      </c>
      <c r="CI4" s="22" t="str">
        <f t="shared" ref="CI4:CI14" si="48">IF(AZ4=0," ",IF(CH4&gt;=0,5,"NAO"))</f>
        <v>NAO</v>
      </c>
      <c r="CJ4" s="22">
        <f t="shared" si="9"/>
        <v>7.2859744990892539</v>
      </c>
      <c r="CK4" s="22">
        <f t="shared" si="10"/>
        <v>7.2859744990892539</v>
      </c>
      <c r="CM4" s="22">
        <f t="shared" si="11"/>
        <v>33.333333333333336</v>
      </c>
      <c r="CN4" s="22">
        <f t="shared" si="12"/>
        <v>0</v>
      </c>
      <c r="CO4" s="22">
        <f t="shared" si="13"/>
        <v>0</v>
      </c>
      <c r="CP4" s="22">
        <f t="shared" si="14"/>
        <v>0</v>
      </c>
      <c r="CQ4" s="22">
        <f t="shared" si="15"/>
        <v>0</v>
      </c>
      <c r="CR4" s="22" t="e">
        <f t="shared" si="16"/>
        <v>#DIV/0!</v>
      </c>
      <c r="CS4" s="22">
        <f t="shared" si="17"/>
        <v>0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 t="e">
        <f t="shared" si="26"/>
        <v>#DIV/0!</v>
      </c>
      <c r="DC4" s="22" t="e">
        <f t="shared" si="27"/>
        <v>#DIV/0!</v>
      </c>
      <c r="DE4" s="22">
        <f t="shared" ref="DE4:DF12" si="49">COUNTIF(BA4,"&lt;&gt;0")</f>
        <v>1</v>
      </c>
      <c r="DF4" s="22">
        <f t="shared" si="49"/>
        <v>0</v>
      </c>
      <c r="DG4" s="22">
        <f t="shared" ref="DG4:DG12" si="50">COUNTIF(BD4,"&lt;&gt;0")</f>
        <v>0</v>
      </c>
      <c r="DH4" s="22">
        <f t="shared" ref="DH4:DH12" si="51">COUNTIF(BF4,"&lt;&gt;0")</f>
        <v>0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2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4" si="53">COUNTIF(BT4,"&lt;&gt;0")</f>
        <v>0</v>
      </c>
      <c r="DS4" s="22">
        <f t="shared" ref="DS4:DS14" si="54">COUNTIF(BV4,"&lt;&gt;0")</f>
        <v>0</v>
      </c>
    </row>
    <row r="5" spans="1:123" s="22" customFormat="1" ht="18.75" thickBot="1">
      <c r="A5" s="104" t="s">
        <v>131</v>
      </c>
      <c r="B5" s="98">
        <v>3</v>
      </c>
      <c r="C5" s="153" t="s">
        <v>261</v>
      </c>
      <c r="D5" s="80" t="s">
        <v>70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80" t="s">
        <v>70</v>
      </c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0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0</v>
      </c>
      <c r="BE5" s="29">
        <f t="shared" si="32"/>
        <v>0</v>
      </c>
      <c r="BF5" s="29">
        <f t="shared" si="2"/>
        <v>0</v>
      </c>
      <c r="BG5" s="29">
        <f t="shared" si="33"/>
        <v>0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 t="str">
        <f t="shared" si="45"/>
        <v/>
      </c>
      <c r="CD5" s="156" t="e">
        <f t="shared" si="6"/>
        <v>#VALUE!</v>
      </c>
      <c r="CE5" s="22" t="str">
        <f t="shared" si="46"/>
        <v xml:space="preserve"> </v>
      </c>
      <c r="CF5" s="156" t="e">
        <f t="shared" si="7"/>
        <v>#VALUE!</v>
      </c>
      <c r="CG5" s="22" t="str">
        <f t="shared" si="47"/>
        <v xml:space="preserve"> </v>
      </c>
      <c r="CH5" s="156" t="e">
        <f t="shared" si="8"/>
        <v>#VALUE!</v>
      </c>
      <c r="CI5" s="22" t="str">
        <f t="shared" si="48"/>
        <v xml:space="preserve"> </v>
      </c>
      <c r="CJ5" s="22" t="e">
        <f t="shared" si="9"/>
        <v>#VALUE!</v>
      </c>
      <c r="CK5" s="22" t="e">
        <f t="shared" si="10"/>
        <v>#VALUE!</v>
      </c>
      <c r="CM5" s="22">
        <f t="shared" si="11"/>
        <v>0</v>
      </c>
      <c r="CN5" s="22">
        <f t="shared" si="12"/>
        <v>0</v>
      </c>
      <c r="CO5" s="22">
        <f t="shared" si="13"/>
        <v>0</v>
      </c>
      <c r="CP5" s="22">
        <f t="shared" si="14"/>
        <v>0</v>
      </c>
      <c r="CQ5" s="22">
        <f t="shared" si="15"/>
        <v>0</v>
      </c>
      <c r="CR5" s="22" t="e">
        <f t="shared" si="16"/>
        <v>#DIV/0!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 t="e">
        <f t="shared" si="26"/>
        <v>#DIV/0!</v>
      </c>
      <c r="DC5" s="22" t="e">
        <f t="shared" si="27"/>
        <v>#DIV/0!</v>
      </c>
      <c r="DE5" s="22">
        <f t="shared" si="49"/>
        <v>0</v>
      </c>
      <c r="DF5" s="22">
        <f t="shared" si="49"/>
        <v>0</v>
      </c>
      <c r="DG5" s="22">
        <f t="shared" si="50"/>
        <v>0</v>
      </c>
      <c r="DH5" s="22">
        <f t="shared" si="51"/>
        <v>0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8.75" thickBot="1">
      <c r="A6" s="104" t="s">
        <v>238</v>
      </c>
      <c r="B6" s="98">
        <v>4</v>
      </c>
      <c r="C6" s="153" t="s">
        <v>262</v>
      </c>
      <c r="D6" s="80" t="s">
        <v>36</v>
      </c>
      <c r="E6" s="31">
        <v>1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80" t="s">
        <v>36</v>
      </c>
      <c r="U6" s="31">
        <v>1</v>
      </c>
      <c r="V6" s="31"/>
      <c r="W6" s="31">
        <v>1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2</v>
      </c>
      <c r="BB6" s="29">
        <f t="shared" si="0"/>
        <v>0</v>
      </c>
      <c r="BC6" s="29">
        <f t="shared" si="31"/>
        <v>2</v>
      </c>
      <c r="BD6" s="29">
        <f t="shared" si="1"/>
        <v>1</v>
      </c>
      <c r="BE6" s="29">
        <f t="shared" si="32"/>
        <v>3</v>
      </c>
      <c r="BF6" s="29">
        <f t="shared" si="2"/>
        <v>0</v>
      </c>
      <c r="BG6" s="29">
        <f t="shared" si="33"/>
        <v>3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260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260</v>
      </c>
      <c r="CD6" s="156">
        <f t="shared" si="6"/>
        <v>113.33333333333334</v>
      </c>
      <c r="CE6" s="22">
        <f t="shared" si="46"/>
        <v>3</v>
      </c>
      <c r="CF6" s="156">
        <f t="shared" si="7"/>
        <v>73.333333333333343</v>
      </c>
      <c r="CG6" s="22">
        <f t="shared" si="47"/>
        <v>4</v>
      </c>
      <c r="CH6" s="156">
        <f t="shared" si="8"/>
        <v>33.333333333333343</v>
      </c>
      <c r="CI6" s="22">
        <f t="shared" si="48"/>
        <v>5</v>
      </c>
      <c r="CJ6" s="22">
        <f t="shared" si="9"/>
        <v>9.4717668488160296</v>
      </c>
      <c r="CK6" s="22">
        <f t="shared" si="10"/>
        <v>9.4717668488160296</v>
      </c>
      <c r="CM6" s="22">
        <f t="shared" si="11"/>
        <v>33.333333333333336</v>
      </c>
      <c r="CN6" s="22">
        <f t="shared" si="12"/>
        <v>0</v>
      </c>
      <c r="CO6" s="22">
        <f t="shared" si="13"/>
        <v>6.25</v>
      </c>
      <c r="CP6" s="22">
        <f t="shared" si="14"/>
        <v>0</v>
      </c>
      <c r="CQ6" s="22">
        <f t="shared" si="15"/>
        <v>0</v>
      </c>
      <c r="CR6" s="22" t="e">
        <f t="shared" si="16"/>
        <v>#DIV/0!</v>
      </c>
      <c r="CS6" s="22">
        <f t="shared" si="17"/>
        <v>0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 t="e">
        <f t="shared" si="26"/>
        <v>#DIV/0!</v>
      </c>
      <c r="DC6" s="22" t="e">
        <f t="shared" si="27"/>
        <v>#DIV/0!</v>
      </c>
      <c r="DE6" s="22">
        <f t="shared" si="49"/>
        <v>1</v>
      </c>
      <c r="DF6" s="22">
        <f t="shared" si="49"/>
        <v>0</v>
      </c>
      <c r="DG6" s="22">
        <f t="shared" si="50"/>
        <v>1</v>
      </c>
      <c r="DH6" s="22">
        <f t="shared" si="51"/>
        <v>0</v>
      </c>
      <c r="DI6" s="22">
        <f t="shared" si="28"/>
        <v>0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8.75" thickBot="1">
      <c r="A7" s="104" t="s">
        <v>238</v>
      </c>
      <c r="B7" s="98">
        <v>5</v>
      </c>
      <c r="C7" s="153" t="s">
        <v>263</v>
      </c>
      <c r="D7" s="80" t="s">
        <v>36</v>
      </c>
      <c r="E7" s="31"/>
      <c r="F7" s="31"/>
      <c r="G7" s="31">
        <v>2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80" t="s">
        <v>36</v>
      </c>
      <c r="U7" s="31"/>
      <c r="V7" s="31">
        <v>1</v>
      </c>
      <c r="W7" s="31"/>
      <c r="X7" s="31">
        <v>1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1</v>
      </c>
      <c r="BC7" s="29">
        <f t="shared" si="31"/>
        <v>1</v>
      </c>
      <c r="BD7" s="29">
        <f t="shared" si="1"/>
        <v>2</v>
      </c>
      <c r="BE7" s="29">
        <f t="shared" si="32"/>
        <v>3</v>
      </c>
      <c r="BF7" s="29">
        <f t="shared" si="2"/>
        <v>1</v>
      </c>
      <c r="BG7" s="29">
        <f t="shared" si="33"/>
        <v>4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240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240</v>
      </c>
      <c r="CD7" s="156">
        <f t="shared" si="6"/>
        <v>93.333333333333343</v>
      </c>
      <c r="CE7" s="22">
        <f t="shared" si="46"/>
        <v>3</v>
      </c>
      <c r="CF7" s="156">
        <f t="shared" si="7"/>
        <v>53.333333333333343</v>
      </c>
      <c r="CG7" s="22">
        <f t="shared" si="47"/>
        <v>4</v>
      </c>
      <c r="CH7" s="156">
        <f t="shared" si="8"/>
        <v>13.333333333333343</v>
      </c>
      <c r="CI7" s="22">
        <f t="shared" si="48"/>
        <v>5</v>
      </c>
      <c r="CJ7" s="22">
        <f t="shared" si="9"/>
        <v>8.7431693989071047</v>
      </c>
      <c r="CK7" s="22">
        <f t="shared" si="10"/>
        <v>8.7431693989071047</v>
      </c>
      <c r="CM7" s="22">
        <f t="shared" si="11"/>
        <v>0</v>
      </c>
      <c r="CN7" s="22">
        <f t="shared" si="12"/>
        <v>14.285714285714285</v>
      </c>
      <c r="CO7" s="22">
        <f t="shared" si="13"/>
        <v>12.5</v>
      </c>
      <c r="CP7" s="22">
        <f t="shared" si="14"/>
        <v>7.1428571428571423</v>
      </c>
      <c r="CQ7" s="22">
        <f t="shared" si="15"/>
        <v>0</v>
      </c>
      <c r="CR7" s="22" t="e">
        <f t="shared" si="16"/>
        <v>#DIV/0!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 t="e">
        <f t="shared" si="26"/>
        <v>#DIV/0!</v>
      </c>
      <c r="DC7" s="22" t="e">
        <f t="shared" si="27"/>
        <v>#DIV/0!</v>
      </c>
      <c r="DE7" s="22">
        <f t="shared" si="49"/>
        <v>0</v>
      </c>
      <c r="DF7" s="22">
        <f t="shared" si="49"/>
        <v>1</v>
      </c>
      <c r="DG7" s="22">
        <f t="shared" si="50"/>
        <v>1</v>
      </c>
      <c r="DH7" s="22">
        <f t="shared" si="51"/>
        <v>1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8.75" thickBot="1">
      <c r="A8" s="104" t="s">
        <v>238</v>
      </c>
      <c r="B8" s="98">
        <v>6</v>
      </c>
      <c r="C8" s="153" t="s">
        <v>264</v>
      </c>
      <c r="D8" s="80" t="s">
        <v>36</v>
      </c>
      <c r="E8" s="31"/>
      <c r="F8" s="31">
        <v>2</v>
      </c>
      <c r="G8" s="31">
        <v>1</v>
      </c>
      <c r="H8" s="31">
        <v>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80" t="s">
        <v>36</v>
      </c>
      <c r="U8" s="31"/>
      <c r="V8" s="31"/>
      <c r="W8" s="31"/>
      <c r="X8" s="31">
        <v>1</v>
      </c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0</v>
      </c>
      <c r="BB8" s="29">
        <f t="shared" si="0"/>
        <v>2</v>
      </c>
      <c r="BC8" s="29">
        <f t="shared" si="31"/>
        <v>2</v>
      </c>
      <c r="BD8" s="29">
        <f t="shared" si="1"/>
        <v>1</v>
      </c>
      <c r="BE8" s="29">
        <f t="shared" si="32"/>
        <v>3</v>
      </c>
      <c r="BF8" s="29">
        <f t="shared" si="2"/>
        <v>3</v>
      </c>
      <c r="BG8" s="29">
        <f t="shared" si="33"/>
        <v>6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340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340</v>
      </c>
      <c r="CD8" s="156">
        <f t="shared" si="6"/>
        <v>193.33333333333334</v>
      </c>
      <c r="CE8" s="22">
        <f t="shared" si="46"/>
        <v>3</v>
      </c>
      <c r="CF8" s="156">
        <f t="shared" si="7"/>
        <v>153.33333333333334</v>
      </c>
      <c r="CG8" s="22">
        <f t="shared" si="47"/>
        <v>4</v>
      </c>
      <c r="CH8" s="156">
        <f t="shared" si="8"/>
        <v>113.33333333333334</v>
      </c>
      <c r="CI8" s="22">
        <f t="shared" si="48"/>
        <v>5</v>
      </c>
      <c r="CJ8" s="22">
        <f t="shared" si="9"/>
        <v>12.386156648451731</v>
      </c>
      <c r="CK8" s="22">
        <f t="shared" si="10"/>
        <v>12.386156648451731</v>
      </c>
      <c r="CM8" s="22">
        <f t="shared" si="11"/>
        <v>0</v>
      </c>
      <c r="CN8" s="22">
        <f t="shared" si="12"/>
        <v>28.571428571428569</v>
      </c>
      <c r="CO8" s="22">
        <f t="shared" si="13"/>
        <v>6.25</v>
      </c>
      <c r="CP8" s="22">
        <f t="shared" si="14"/>
        <v>21.428571428571427</v>
      </c>
      <c r="CQ8" s="22">
        <f t="shared" si="15"/>
        <v>0</v>
      </c>
      <c r="CR8" s="22" t="e">
        <f t="shared" si="16"/>
        <v>#DIV/0!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 t="e">
        <f t="shared" si="26"/>
        <v>#DIV/0!</v>
      </c>
      <c r="DC8" s="22" t="e">
        <f t="shared" si="27"/>
        <v>#DIV/0!</v>
      </c>
      <c r="DE8" s="22">
        <f t="shared" si="49"/>
        <v>0</v>
      </c>
      <c r="DF8" s="22">
        <f t="shared" si="49"/>
        <v>1</v>
      </c>
      <c r="DG8" s="22">
        <f t="shared" si="50"/>
        <v>1</v>
      </c>
      <c r="DH8" s="22">
        <f t="shared" si="51"/>
        <v>1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8.75" thickBot="1">
      <c r="A9" s="104" t="s">
        <v>238</v>
      </c>
      <c r="B9" s="98">
        <v>7</v>
      </c>
      <c r="C9" s="153" t="s">
        <v>265</v>
      </c>
      <c r="D9" s="80" t="s">
        <v>36</v>
      </c>
      <c r="E9" s="31"/>
      <c r="F9" s="31"/>
      <c r="G9" s="31"/>
      <c r="H9" s="31">
        <v>3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80" t="s">
        <v>36</v>
      </c>
      <c r="U9" s="31"/>
      <c r="V9" s="31">
        <v>1</v>
      </c>
      <c r="W9" s="31"/>
      <c r="X9" s="31">
        <v>1</v>
      </c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0</v>
      </c>
      <c r="BB9" s="29">
        <f t="shared" si="0"/>
        <v>1</v>
      </c>
      <c r="BC9" s="29">
        <f t="shared" si="31"/>
        <v>1</v>
      </c>
      <c r="BD9" s="29">
        <f t="shared" si="1"/>
        <v>0</v>
      </c>
      <c r="BE9" s="29">
        <f t="shared" si="32"/>
        <v>1</v>
      </c>
      <c r="BF9" s="29">
        <f t="shared" si="2"/>
        <v>4</v>
      </c>
      <c r="BG9" s="29">
        <f t="shared" si="33"/>
        <v>5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240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240</v>
      </c>
      <c r="CD9" s="156">
        <f t="shared" si="6"/>
        <v>93.333333333333343</v>
      </c>
      <c r="CE9" s="22">
        <f t="shared" si="46"/>
        <v>3</v>
      </c>
      <c r="CF9" s="156">
        <f t="shared" si="7"/>
        <v>53.333333333333343</v>
      </c>
      <c r="CG9" s="22">
        <f t="shared" si="47"/>
        <v>4</v>
      </c>
      <c r="CH9" s="156">
        <f t="shared" si="8"/>
        <v>13.333333333333343</v>
      </c>
      <c r="CI9" s="22">
        <f t="shared" si="48"/>
        <v>5</v>
      </c>
      <c r="CJ9" s="22">
        <f t="shared" si="9"/>
        <v>8.7431693989071047</v>
      </c>
      <c r="CK9" s="22">
        <f t="shared" si="10"/>
        <v>8.7431693989071047</v>
      </c>
      <c r="CM9" s="22">
        <f t="shared" si="11"/>
        <v>0</v>
      </c>
      <c r="CN9" s="22">
        <f t="shared" si="12"/>
        <v>14.285714285714285</v>
      </c>
      <c r="CO9" s="22">
        <f t="shared" si="13"/>
        <v>0</v>
      </c>
      <c r="CP9" s="22">
        <f t="shared" si="14"/>
        <v>28.571428571428569</v>
      </c>
      <c r="CQ9" s="22">
        <f t="shared" si="15"/>
        <v>0</v>
      </c>
      <c r="CR9" s="22" t="e">
        <f t="shared" si="16"/>
        <v>#DIV/0!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 t="e">
        <f t="shared" si="26"/>
        <v>#DIV/0!</v>
      </c>
      <c r="DC9" s="22" t="e">
        <f t="shared" si="27"/>
        <v>#DIV/0!</v>
      </c>
      <c r="DE9" s="22">
        <f t="shared" si="49"/>
        <v>0</v>
      </c>
      <c r="DF9" s="22">
        <f t="shared" si="49"/>
        <v>1</v>
      </c>
      <c r="DG9" s="22">
        <f t="shared" si="50"/>
        <v>0</v>
      </c>
      <c r="DH9" s="22">
        <f t="shared" si="51"/>
        <v>1</v>
      </c>
      <c r="DI9" s="22">
        <f t="shared" si="28"/>
        <v>0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8.75" thickBot="1">
      <c r="A10" s="104" t="s">
        <v>238</v>
      </c>
      <c r="B10" s="98">
        <v>8</v>
      </c>
      <c r="C10" s="153" t="s">
        <v>266</v>
      </c>
      <c r="D10" s="80" t="s">
        <v>70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80" t="s">
        <v>70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0</v>
      </c>
      <c r="BA10" s="28">
        <f t="shared" si="0"/>
        <v>0</v>
      </c>
      <c r="BB10" s="29">
        <f t="shared" si="0"/>
        <v>0</v>
      </c>
      <c r="BC10" s="29">
        <f t="shared" si="31"/>
        <v>0</v>
      </c>
      <c r="BD10" s="29">
        <f t="shared" si="1"/>
        <v>0</v>
      </c>
      <c r="BE10" s="29">
        <f t="shared" si="32"/>
        <v>0</v>
      </c>
      <c r="BF10" s="29">
        <f t="shared" si="2"/>
        <v>0</v>
      </c>
      <c r="BG10" s="29">
        <f t="shared" si="33"/>
        <v>0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 t="str">
        <f t="shared" si="45"/>
        <v/>
      </c>
      <c r="CD10" s="156" t="e">
        <f t="shared" si="6"/>
        <v>#VALUE!</v>
      </c>
      <c r="CE10" s="22" t="str">
        <f t="shared" si="46"/>
        <v xml:space="preserve"> </v>
      </c>
      <c r="CF10" s="156" t="e">
        <f t="shared" si="7"/>
        <v>#VALUE!</v>
      </c>
      <c r="CG10" s="22" t="str">
        <f t="shared" si="47"/>
        <v xml:space="preserve"> </v>
      </c>
      <c r="CH10" s="156" t="e">
        <f t="shared" si="8"/>
        <v>#VALUE!</v>
      </c>
      <c r="CI10" s="22" t="str">
        <f t="shared" si="48"/>
        <v xml:space="preserve"> </v>
      </c>
      <c r="CJ10" s="22" t="e">
        <f t="shared" si="9"/>
        <v>#VALUE!</v>
      </c>
      <c r="CK10" s="22" t="e">
        <f t="shared" si="10"/>
        <v>#VALUE!</v>
      </c>
      <c r="CM10" s="22">
        <f t="shared" si="11"/>
        <v>0</v>
      </c>
      <c r="CN10" s="22">
        <f t="shared" si="12"/>
        <v>0</v>
      </c>
      <c r="CO10" s="22">
        <f t="shared" si="13"/>
        <v>0</v>
      </c>
      <c r="CP10" s="22">
        <f t="shared" si="14"/>
        <v>0</v>
      </c>
      <c r="CQ10" s="22">
        <f t="shared" si="15"/>
        <v>0</v>
      </c>
      <c r="CR10" s="22" t="e">
        <f t="shared" si="16"/>
        <v>#DIV/0!</v>
      </c>
      <c r="CS10" s="22">
        <f t="shared" si="17"/>
        <v>0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0</v>
      </c>
      <c r="DF10" s="22">
        <f t="shared" si="49"/>
        <v>0</v>
      </c>
      <c r="DG10" s="22">
        <f t="shared" si="50"/>
        <v>0</v>
      </c>
      <c r="DH10" s="22">
        <f t="shared" si="51"/>
        <v>0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8.75" thickBot="1">
      <c r="A11" s="104" t="s">
        <v>238</v>
      </c>
      <c r="B11" s="98">
        <v>9</v>
      </c>
      <c r="C11" s="153" t="s">
        <v>267</v>
      </c>
      <c r="D11" s="80" t="s">
        <v>36</v>
      </c>
      <c r="E11" s="31"/>
      <c r="F11" s="31"/>
      <c r="G11" s="31">
        <v>1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80" t="s">
        <v>36</v>
      </c>
      <c r="U11" s="31"/>
      <c r="V11" s="31">
        <v>1</v>
      </c>
      <c r="W11" s="31"/>
      <c r="X11" s="31">
        <v>1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1</v>
      </c>
      <c r="BC11" s="29">
        <f t="shared" si="31"/>
        <v>1</v>
      </c>
      <c r="BD11" s="29">
        <f t="shared" si="1"/>
        <v>1</v>
      </c>
      <c r="BE11" s="29">
        <f t="shared" si="32"/>
        <v>2</v>
      </c>
      <c r="BF11" s="29">
        <f t="shared" si="2"/>
        <v>1</v>
      </c>
      <c r="BG11" s="29">
        <f t="shared" si="33"/>
        <v>3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180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180</v>
      </c>
      <c r="CD11" s="156">
        <f t="shared" si="6"/>
        <v>33.333333333333343</v>
      </c>
      <c r="CE11" s="22">
        <f t="shared" si="46"/>
        <v>3</v>
      </c>
      <c r="CF11" s="156">
        <f t="shared" si="7"/>
        <v>-6.6666666666666572</v>
      </c>
      <c r="CG11" s="22" t="str">
        <f t="shared" si="47"/>
        <v>NAO</v>
      </c>
      <c r="CH11" s="156">
        <f t="shared" si="8"/>
        <v>-46.666666666666657</v>
      </c>
      <c r="CI11" s="22" t="str">
        <f t="shared" si="48"/>
        <v>NAO</v>
      </c>
      <c r="CJ11" s="22">
        <f t="shared" si="9"/>
        <v>6.557377049180328</v>
      </c>
      <c r="CK11" s="22">
        <f t="shared" si="10"/>
        <v>6.557377049180328</v>
      </c>
      <c r="CM11" s="22">
        <f t="shared" si="11"/>
        <v>0</v>
      </c>
      <c r="CN11" s="22">
        <f t="shared" si="12"/>
        <v>14.285714285714285</v>
      </c>
      <c r="CO11" s="22">
        <f t="shared" si="13"/>
        <v>6.25</v>
      </c>
      <c r="CP11" s="22">
        <f t="shared" si="14"/>
        <v>7.1428571428571423</v>
      </c>
      <c r="CQ11" s="22">
        <f t="shared" si="15"/>
        <v>0</v>
      </c>
      <c r="CR11" s="22" t="e">
        <f t="shared" si="16"/>
        <v>#DIV/0!</v>
      </c>
      <c r="CS11" s="22">
        <f t="shared" si="17"/>
        <v>0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0</v>
      </c>
      <c r="DF11" s="22">
        <f t="shared" si="49"/>
        <v>1</v>
      </c>
      <c r="DG11" s="22">
        <f t="shared" si="50"/>
        <v>1</v>
      </c>
      <c r="DH11" s="22">
        <f t="shared" si="51"/>
        <v>1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8.75" thickBot="1">
      <c r="A12" s="104" t="s">
        <v>238</v>
      </c>
      <c r="B12" s="98">
        <v>10</v>
      </c>
      <c r="C12" s="154" t="s">
        <v>268</v>
      </c>
      <c r="D12" s="80" t="s">
        <v>36</v>
      </c>
      <c r="E12" s="41"/>
      <c r="F12" s="41"/>
      <c r="G12" s="41">
        <v>1</v>
      </c>
      <c r="H12" s="41"/>
      <c r="I12" s="41">
        <v>2</v>
      </c>
      <c r="J12" s="41"/>
      <c r="K12" s="41">
        <v>1</v>
      </c>
      <c r="L12" s="31"/>
      <c r="M12" s="31"/>
      <c r="N12" s="31"/>
      <c r="O12" s="31"/>
      <c r="P12" s="31"/>
      <c r="Q12" s="31"/>
      <c r="R12" s="31"/>
      <c r="S12" s="31"/>
      <c r="T12" s="80" t="s">
        <v>36</v>
      </c>
      <c r="U12" s="31">
        <v>1</v>
      </c>
      <c r="V12" s="31"/>
      <c r="W12" s="31">
        <v>5</v>
      </c>
      <c r="X12" s="31">
        <v>1</v>
      </c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1</v>
      </c>
      <c r="BB12" s="29">
        <f t="shared" si="0"/>
        <v>0</v>
      </c>
      <c r="BC12" s="29">
        <f t="shared" si="31"/>
        <v>1</v>
      </c>
      <c r="BD12" s="29">
        <f t="shared" si="1"/>
        <v>6</v>
      </c>
      <c r="BE12" s="29">
        <f t="shared" si="32"/>
        <v>7</v>
      </c>
      <c r="BF12" s="29">
        <f t="shared" si="2"/>
        <v>1</v>
      </c>
      <c r="BG12" s="29">
        <f t="shared" si="33"/>
        <v>8</v>
      </c>
      <c r="BH12" s="29">
        <f t="shared" si="3"/>
        <v>2</v>
      </c>
      <c r="BI12" s="29">
        <f t="shared" si="3"/>
        <v>0</v>
      </c>
      <c r="BJ12" s="29">
        <f t="shared" si="3"/>
        <v>1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540</v>
      </c>
      <c r="BY12" s="29">
        <f t="shared" si="41"/>
        <v>0</v>
      </c>
      <c r="BZ12" s="29">
        <f t="shared" si="42"/>
        <v>5</v>
      </c>
      <c r="CA12" s="29">
        <f t="shared" si="43"/>
        <v>0</v>
      </c>
      <c r="CB12" s="29">
        <f t="shared" si="44"/>
        <v>0</v>
      </c>
      <c r="CC12" s="30">
        <f t="shared" si="45"/>
        <v>545</v>
      </c>
      <c r="CD12" s="156">
        <f t="shared" si="6"/>
        <v>398.33333333333337</v>
      </c>
      <c r="CE12" s="22">
        <f t="shared" si="46"/>
        <v>3</v>
      </c>
      <c r="CF12" s="156">
        <f t="shared" si="7"/>
        <v>358.33333333333337</v>
      </c>
      <c r="CG12" s="22">
        <f t="shared" si="47"/>
        <v>4</v>
      </c>
      <c r="CH12" s="156">
        <f t="shared" si="8"/>
        <v>318.33333333333337</v>
      </c>
      <c r="CI12" s="22">
        <f t="shared" si="48"/>
        <v>5</v>
      </c>
      <c r="CJ12" s="22">
        <f t="shared" si="9"/>
        <v>19.854280510018217</v>
      </c>
      <c r="CK12" s="22">
        <f t="shared" si="10"/>
        <v>19.854280510018217</v>
      </c>
      <c r="CM12" s="22">
        <f t="shared" si="11"/>
        <v>16.666666666666668</v>
      </c>
      <c r="CN12" s="22">
        <f t="shared" si="12"/>
        <v>0</v>
      </c>
      <c r="CO12" s="22">
        <f t="shared" si="13"/>
        <v>37.5</v>
      </c>
      <c r="CP12" s="22">
        <f t="shared" si="14"/>
        <v>7.1428571428571423</v>
      </c>
      <c r="CQ12" s="22">
        <f t="shared" si="15"/>
        <v>66.666666666666671</v>
      </c>
      <c r="CR12" s="22" t="e">
        <f t="shared" si="16"/>
        <v>#DIV/0!</v>
      </c>
      <c r="CS12" s="22">
        <f t="shared" si="17"/>
        <v>100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1</v>
      </c>
      <c r="DF12" s="22">
        <f t="shared" si="49"/>
        <v>0</v>
      </c>
      <c r="DG12" s="22">
        <f t="shared" si="50"/>
        <v>1</v>
      </c>
      <c r="DH12" s="22">
        <f t="shared" si="51"/>
        <v>1</v>
      </c>
      <c r="DI12" s="22">
        <f t="shared" si="28"/>
        <v>1</v>
      </c>
      <c r="DJ12" s="22">
        <f t="shared" si="28"/>
        <v>0</v>
      </c>
      <c r="DK12" s="22">
        <f t="shared" si="28"/>
        <v>1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8.75" thickBot="1">
      <c r="A13" s="104" t="s">
        <v>238</v>
      </c>
      <c r="B13" s="98">
        <v>11</v>
      </c>
      <c r="C13" s="153" t="s">
        <v>269</v>
      </c>
      <c r="D13" s="80" t="s">
        <v>36</v>
      </c>
      <c r="E13" s="31"/>
      <c r="F13" s="31">
        <v>2</v>
      </c>
      <c r="G13" s="31">
        <v>1</v>
      </c>
      <c r="H13" s="31">
        <v>2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80" t="s">
        <v>36</v>
      </c>
      <c r="U13" s="31"/>
      <c r="V13" s="31"/>
      <c r="W13" s="31">
        <v>2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ref="AZ13:AZ14" si="55">COUNTIF(D13:AY13,"P")</f>
        <v>2</v>
      </c>
      <c r="BA13" s="28">
        <f t="shared" ref="BA13:BA14" si="56">SUM(E13,U13,AK13)</f>
        <v>0</v>
      </c>
      <c r="BB13" s="29">
        <f t="shared" ref="BB13:BB14" si="57">SUM(F13,V13,AL13)</f>
        <v>2</v>
      </c>
      <c r="BC13" s="29">
        <f t="shared" ref="BC13:BC14" si="58">SUM(BA13:BB13)</f>
        <v>2</v>
      </c>
      <c r="BD13" s="29">
        <f t="shared" ref="BD13:BD14" si="59">SUM(G13,W13,AM13)</f>
        <v>3</v>
      </c>
      <c r="BE13" s="29">
        <f t="shared" ref="BE13:BE14" si="60">SUM(BC13:BD13)</f>
        <v>5</v>
      </c>
      <c r="BF13" s="29">
        <f t="shared" ref="BF13:BF14" si="61">SUM(H13,X13,AN13)</f>
        <v>2</v>
      </c>
      <c r="BG13" s="29">
        <f t="shared" ref="BG13:BG14" si="62">BA13+BB13+BD13+BF13</f>
        <v>7</v>
      </c>
      <c r="BH13" s="29">
        <f t="shared" ref="BH13:BH14" si="63">SUM(I13,Y13,AO13)</f>
        <v>0</v>
      </c>
      <c r="BI13" s="29">
        <f t="shared" ref="BI13:BI14" si="64">SUM(J13,Z13,AP13)</f>
        <v>0</v>
      </c>
      <c r="BJ13" s="29">
        <f t="shared" ref="BJ13:BJ14" si="65">SUM(K13,AA13,AQ13)</f>
        <v>0</v>
      </c>
      <c r="BK13" s="29">
        <f t="shared" ref="BK13:BK14" si="66">SUM(AR13,AB13,L13)</f>
        <v>0</v>
      </c>
      <c r="BL13" s="29">
        <f t="shared" ref="BL13:BL14" si="67">SUM(AS13,AC13,M13)</f>
        <v>0</v>
      </c>
      <c r="BM13" s="29">
        <f t="shared" ref="BM13:BM14" si="68">SUM(BK13:BL13)</f>
        <v>0</v>
      </c>
      <c r="BN13" s="29">
        <f t="shared" ref="BN13:BN14" si="69">SUM(AT13,AD13,N13)</f>
        <v>0</v>
      </c>
      <c r="BO13" s="29">
        <f t="shared" ref="BO13:BO14" si="70">SUM(AU13,AE13,O13)</f>
        <v>0</v>
      </c>
      <c r="BP13" s="29">
        <f t="shared" ref="BP13:BP14" si="71">IF(BO13&gt;=3,3,BO13)</f>
        <v>0</v>
      </c>
      <c r="BQ13" s="29">
        <f t="shared" ref="BQ13:BQ14" si="72">SUM(AV13,AF13,P13)</f>
        <v>0</v>
      </c>
      <c r="BR13" s="29">
        <f t="shared" ref="BR13:BR14" si="73">SUM(AW13,AG13,Q13)</f>
        <v>0</v>
      </c>
      <c r="BS13" s="29">
        <f t="shared" ref="BS13:BS14" si="74">SUM(BQ13:BR13)</f>
        <v>0</v>
      </c>
      <c r="BT13" s="29">
        <f t="shared" ref="BT13:BT14" si="75">SUM(AX13,AH13,R13)</f>
        <v>0</v>
      </c>
      <c r="BU13" s="30">
        <f t="shared" ref="BU13:BU14" si="76">SUM(AY13,AI13,S13)</f>
        <v>0</v>
      </c>
      <c r="BV13" s="30">
        <f t="shared" ref="BV13:BV14" si="77">IF(BU13&gt;=3,3,BU13)</f>
        <v>0</v>
      </c>
      <c r="BX13" s="28">
        <f t="shared" ref="BX13:BX14" si="78">(BA13*100)+(BB13*80)+(BD13*60)+(BF13*40)+(BH13*20)</f>
        <v>420</v>
      </c>
      <c r="BY13" s="29">
        <f t="shared" ref="BY13:BY14" si="79">IF(BI13&gt;3,30,BI13*10)</f>
        <v>0</v>
      </c>
      <c r="BZ13" s="29">
        <f t="shared" ref="BZ13:BZ14" si="80">IF(BJ13&gt;3,15,BJ13*5)</f>
        <v>0</v>
      </c>
      <c r="CA13" s="29">
        <f t="shared" ref="CA13:CA14" si="81">(BK13*200)+(BL13*100)+(BN13*50)+(BP13*20)</f>
        <v>0</v>
      </c>
      <c r="CB13" s="29">
        <f t="shared" ref="CB13:CB14" si="82">(BQ13*100)+(BR13*50)+(BT13*25)+(BV13*10)</f>
        <v>0</v>
      </c>
      <c r="CC13" s="30">
        <f t="shared" si="45"/>
        <v>420</v>
      </c>
      <c r="CD13" s="156">
        <f t="shared" si="6"/>
        <v>273.33333333333337</v>
      </c>
      <c r="CE13" s="22">
        <f t="shared" si="46"/>
        <v>3</v>
      </c>
      <c r="CF13" s="156">
        <f t="shared" si="7"/>
        <v>233.33333333333334</v>
      </c>
      <c r="CG13" s="22">
        <f t="shared" si="47"/>
        <v>4</v>
      </c>
      <c r="CH13" s="156">
        <f t="shared" si="8"/>
        <v>193.33333333333334</v>
      </c>
      <c r="CI13" s="22">
        <f t="shared" si="48"/>
        <v>5</v>
      </c>
      <c r="CJ13" s="22">
        <f t="shared" ref="CJ13:CJ14" si="83">(CC13)/(SUM($CC$3:$CC$14))*100</f>
        <v>15.300546448087433</v>
      </c>
      <c r="CK13" s="22">
        <f t="shared" ref="CK13:CK14" si="84">(CC13/(SUM($CC$3:$CC$14))*100)</f>
        <v>15.300546448087433</v>
      </c>
      <c r="CM13" s="22">
        <f t="shared" ref="CM13:CM14" si="85">BA13/(SUM(BA$3:BA$14)/100)</f>
        <v>0</v>
      </c>
      <c r="CN13" s="22">
        <f t="shared" ref="CN13:CN14" si="86">BB13/(SUM(BB$3:BB$14)/100)</f>
        <v>28.571428571428569</v>
      </c>
      <c r="CO13" s="22">
        <f t="shared" ref="CO13:CO14" si="87">BD13/(SUM(BD$3:BD$14)/100)</f>
        <v>18.75</v>
      </c>
      <c r="CP13" s="22">
        <f t="shared" ref="CP13:CP14" si="88">BF13/(SUM(BF$3:BF$14)/100)</f>
        <v>14.285714285714285</v>
      </c>
      <c r="CQ13" s="22">
        <f t="shared" ref="CQ13:CQ14" si="89">BH13/(SUM(BH$3:BH$14)/100)</f>
        <v>0</v>
      </c>
      <c r="CR13" s="22" t="e">
        <f t="shared" ref="CR13:CR14" si="90">BI13/(SUM(BI$3:BI$14)/100)</f>
        <v>#DIV/0!</v>
      </c>
      <c r="CS13" s="22">
        <f t="shared" ref="CS13:CS14" si="91">BJ13/(SUM(BJ$3:BJ$14)/100)</f>
        <v>0</v>
      </c>
      <c r="CT13" s="22" t="e">
        <f t="shared" ref="CT13:CT14" si="92">BK13/(SUM(BK$3:BK$14)/100)</f>
        <v>#DIV/0!</v>
      </c>
      <c r="CU13" s="22" t="e">
        <f t="shared" ref="CU13:CU14" si="93">BL13/(SUM(BL$3:BL$14)/100)</f>
        <v>#DIV/0!</v>
      </c>
      <c r="CV13" s="22" t="e">
        <f t="shared" ref="CV13:CV14" si="94">BN13/(SUM(BN$3:BN$14)/100)</f>
        <v>#DIV/0!</v>
      </c>
      <c r="CW13" s="22" t="e">
        <f t="shared" ref="CW13:CW14" si="95">BO13/(SUM(BO$3:BO$14)/100)</f>
        <v>#DIV/0!</v>
      </c>
      <c r="CX13" s="22" t="e">
        <f t="shared" ref="CX13:CX14" si="96">BP13/(SUM(BP$3:BP$14)/100)</f>
        <v>#DIV/0!</v>
      </c>
      <c r="CY13" s="22" t="e">
        <f t="shared" ref="CY13:CY14" si="97">BQ13/(SUM(BQ$3:BQ$14)/100)</f>
        <v>#DIV/0!</v>
      </c>
      <c r="CZ13" s="22" t="e">
        <f t="shared" ref="CZ13:CZ14" si="98">BR13/(SUM(BR$3:BR$14)/100)</f>
        <v>#DIV/0!</v>
      </c>
      <c r="DA13" s="22" t="e">
        <f t="shared" ref="DA13:DA14" si="99">BT13/(SUM(BT$3:BT$14)/100)</f>
        <v>#DIV/0!</v>
      </c>
      <c r="DB13" s="22" t="e">
        <f t="shared" ref="DB13:DB14" si="100">BU13/(SUM(BU$3:BU$14)/100)</f>
        <v>#DIV/0!</v>
      </c>
      <c r="DC13" s="22" t="e">
        <f t="shared" ref="DC13:DC14" si="101">BV13/(SUM(BV$3:BV$14)/100)</f>
        <v>#DIV/0!</v>
      </c>
      <c r="DE13" s="22">
        <f t="shared" ref="DE13:DE14" si="102">COUNTIF(BA13,"&lt;&gt;0")</f>
        <v>0</v>
      </c>
      <c r="DF13" s="22">
        <f t="shared" ref="DF13:DF14" si="103">COUNTIF(BB13,"&lt;&gt;0")</f>
        <v>1</v>
      </c>
      <c r="DG13" s="22">
        <f t="shared" ref="DG13:DG14" si="104">COUNTIF(BD13,"&lt;&gt;0")</f>
        <v>1</v>
      </c>
      <c r="DH13" s="22">
        <f t="shared" ref="DH13:DH14" si="105">COUNTIF(BF13,"&lt;&gt;0")</f>
        <v>1</v>
      </c>
      <c r="DI13" s="22">
        <f t="shared" ref="DI13:DI14" si="106">COUNTIF(BH13,"&lt;&gt;0")</f>
        <v>0</v>
      </c>
      <c r="DJ13" s="22">
        <f t="shared" ref="DJ13:DJ14" si="107">COUNTIF(BI13,"&lt;&gt;0")</f>
        <v>0</v>
      </c>
      <c r="DK13" s="22">
        <f t="shared" ref="DK13:DK14" si="108">COUNTIF(BJ13,"&lt;&gt;0")</f>
        <v>0</v>
      </c>
      <c r="DL13" s="22">
        <f t="shared" ref="DL13:DL14" si="109">COUNTIF(BK13,"&lt;&gt;0")</f>
        <v>0</v>
      </c>
      <c r="DM13" s="22">
        <f t="shared" ref="DM13:DM14" si="110">COUNTIF(BL13,"&lt;&gt;0")</f>
        <v>0</v>
      </c>
      <c r="DN13" s="22">
        <f t="shared" ref="DN13:DN14" si="111">COUNTIF(BN13,"&lt;&gt;0")</f>
        <v>0</v>
      </c>
      <c r="DO13" s="22">
        <f t="shared" ref="DO13:DO14" si="112">COUNTIF(BP13,"&lt;&gt;0")</f>
        <v>0</v>
      </c>
      <c r="DP13" s="22">
        <f t="shared" ref="DP13:DP14" si="113">COUNTIF(BQ13,"&lt;&gt;0")</f>
        <v>0</v>
      </c>
      <c r="DQ13" s="22">
        <f t="shared" ref="DQ13:DQ14" si="114">COUNTIF(BR13,"&lt;&gt;0")</f>
        <v>0</v>
      </c>
    </row>
    <row r="14" spans="1:123" s="22" customFormat="1" ht="18.75" thickBot="1">
      <c r="A14" s="104" t="s">
        <v>238</v>
      </c>
      <c r="B14" s="98">
        <v>12</v>
      </c>
      <c r="C14" s="153" t="s">
        <v>270</v>
      </c>
      <c r="D14" s="80" t="s">
        <v>36</v>
      </c>
      <c r="E14" s="31">
        <v>1</v>
      </c>
      <c r="F14" s="31"/>
      <c r="G14" s="31">
        <v>1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80" t="s">
        <v>36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55"/>
        <v>2</v>
      </c>
      <c r="BA14" s="28">
        <f t="shared" si="56"/>
        <v>1</v>
      </c>
      <c r="BB14" s="29">
        <f t="shared" si="57"/>
        <v>0</v>
      </c>
      <c r="BC14" s="29">
        <f t="shared" si="58"/>
        <v>1</v>
      </c>
      <c r="BD14" s="29">
        <f t="shared" si="59"/>
        <v>1</v>
      </c>
      <c r="BE14" s="29">
        <f t="shared" si="60"/>
        <v>2</v>
      </c>
      <c r="BF14" s="29">
        <f t="shared" si="61"/>
        <v>0</v>
      </c>
      <c r="BG14" s="29">
        <f t="shared" si="62"/>
        <v>2</v>
      </c>
      <c r="BH14" s="29">
        <f t="shared" si="63"/>
        <v>0</v>
      </c>
      <c r="BI14" s="29">
        <f t="shared" si="64"/>
        <v>0</v>
      </c>
      <c r="BJ14" s="29">
        <f t="shared" si="65"/>
        <v>0</v>
      </c>
      <c r="BK14" s="29">
        <f t="shared" si="66"/>
        <v>0</v>
      </c>
      <c r="BL14" s="29">
        <f t="shared" si="67"/>
        <v>0</v>
      </c>
      <c r="BM14" s="29">
        <f t="shared" si="68"/>
        <v>0</v>
      </c>
      <c r="BN14" s="29">
        <f t="shared" si="69"/>
        <v>0</v>
      </c>
      <c r="BO14" s="29">
        <f t="shared" si="70"/>
        <v>0</v>
      </c>
      <c r="BP14" s="29">
        <f t="shared" si="71"/>
        <v>0</v>
      </c>
      <c r="BQ14" s="29">
        <f t="shared" si="72"/>
        <v>0</v>
      </c>
      <c r="BR14" s="29">
        <f t="shared" si="73"/>
        <v>0</v>
      </c>
      <c r="BS14" s="29">
        <f t="shared" si="74"/>
        <v>0</v>
      </c>
      <c r="BT14" s="29">
        <f t="shared" si="75"/>
        <v>0</v>
      </c>
      <c r="BU14" s="30">
        <f t="shared" si="76"/>
        <v>0</v>
      </c>
      <c r="BV14" s="30">
        <f t="shared" si="77"/>
        <v>0</v>
      </c>
      <c r="BX14" s="28">
        <f t="shared" si="78"/>
        <v>160</v>
      </c>
      <c r="BY14" s="29">
        <f t="shared" si="79"/>
        <v>0</v>
      </c>
      <c r="BZ14" s="29">
        <f t="shared" si="80"/>
        <v>0</v>
      </c>
      <c r="CA14" s="29">
        <f t="shared" si="81"/>
        <v>0</v>
      </c>
      <c r="CB14" s="29">
        <f t="shared" si="82"/>
        <v>0</v>
      </c>
      <c r="CC14" s="30">
        <f t="shared" si="45"/>
        <v>160</v>
      </c>
      <c r="CD14" s="156">
        <f t="shared" si="6"/>
        <v>13.333333333333343</v>
      </c>
      <c r="CE14" s="22">
        <f t="shared" si="46"/>
        <v>3</v>
      </c>
      <c r="CF14" s="156">
        <f t="shared" si="7"/>
        <v>-26.666666666666657</v>
      </c>
      <c r="CG14" s="22" t="str">
        <f t="shared" si="47"/>
        <v>NAO</v>
      </c>
      <c r="CH14" s="156">
        <f t="shared" si="8"/>
        <v>-66.666666666666657</v>
      </c>
      <c r="CI14" s="22" t="str">
        <f t="shared" si="48"/>
        <v>NAO</v>
      </c>
      <c r="CJ14" s="22">
        <f t="shared" si="83"/>
        <v>5.8287795992714022</v>
      </c>
      <c r="CK14" s="22">
        <f t="shared" si="84"/>
        <v>5.8287795992714022</v>
      </c>
      <c r="CM14" s="22">
        <f t="shared" si="85"/>
        <v>16.666666666666668</v>
      </c>
      <c r="CN14" s="22">
        <f t="shared" si="86"/>
        <v>0</v>
      </c>
      <c r="CO14" s="22">
        <f t="shared" si="87"/>
        <v>6.25</v>
      </c>
      <c r="CP14" s="22">
        <f t="shared" si="88"/>
        <v>0</v>
      </c>
      <c r="CQ14" s="22">
        <f t="shared" si="89"/>
        <v>0</v>
      </c>
      <c r="CR14" s="22" t="e">
        <f t="shared" si="90"/>
        <v>#DIV/0!</v>
      </c>
      <c r="CS14" s="22">
        <f t="shared" si="91"/>
        <v>0</v>
      </c>
      <c r="CT14" s="22" t="e">
        <f t="shared" si="92"/>
        <v>#DIV/0!</v>
      </c>
      <c r="CU14" s="22" t="e">
        <f t="shared" si="93"/>
        <v>#DIV/0!</v>
      </c>
      <c r="CV14" s="22" t="e">
        <f t="shared" si="94"/>
        <v>#DIV/0!</v>
      </c>
      <c r="CW14" s="22" t="e">
        <f t="shared" si="95"/>
        <v>#DIV/0!</v>
      </c>
      <c r="CX14" s="22" t="e">
        <f t="shared" si="96"/>
        <v>#DIV/0!</v>
      </c>
      <c r="CY14" s="22" t="e">
        <f t="shared" si="97"/>
        <v>#DIV/0!</v>
      </c>
      <c r="CZ14" s="22" t="e">
        <f t="shared" si="98"/>
        <v>#DIV/0!</v>
      </c>
      <c r="DA14" s="22" t="e">
        <f t="shared" si="99"/>
        <v>#DIV/0!</v>
      </c>
      <c r="DB14" s="22" t="e">
        <f t="shared" si="100"/>
        <v>#DIV/0!</v>
      </c>
      <c r="DC14" s="22" t="e">
        <f t="shared" si="101"/>
        <v>#DIV/0!</v>
      </c>
      <c r="DE14" s="22">
        <f t="shared" si="102"/>
        <v>1</v>
      </c>
      <c r="DF14" s="22">
        <f t="shared" si="103"/>
        <v>0</v>
      </c>
      <c r="DG14" s="22">
        <f t="shared" si="104"/>
        <v>1</v>
      </c>
      <c r="DH14" s="22">
        <f t="shared" si="105"/>
        <v>0</v>
      </c>
      <c r="DI14" s="22">
        <f t="shared" si="106"/>
        <v>0</v>
      </c>
      <c r="DJ14" s="22">
        <f t="shared" si="107"/>
        <v>0</v>
      </c>
      <c r="DK14" s="22">
        <f t="shared" si="108"/>
        <v>0</v>
      </c>
      <c r="DL14" s="22">
        <f t="shared" si="109"/>
        <v>0</v>
      </c>
      <c r="DM14" s="22">
        <f t="shared" si="110"/>
        <v>0</v>
      </c>
      <c r="DN14" s="22">
        <f t="shared" si="111"/>
        <v>0</v>
      </c>
      <c r="DO14" s="22">
        <f t="shared" si="112"/>
        <v>0</v>
      </c>
      <c r="DP14" s="22">
        <f t="shared" si="113"/>
        <v>0</v>
      </c>
      <c r="DQ14" s="22">
        <f t="shared" si="114"/>
        <v>0</v>
      </c>
      <c r="DR14" s="22">
        <f t="shared" si="53"/>
        <v>0</v>
      </c>
      <c r="DS14" s="22">
        <f t="shared" si="54"/>
        <v>0</v>
      </c>
    </row>
    <row r="15" spans="1:123" ht="15.75" thickBot="1">
      <c r="A15" s="42"/>
      <c r="B15" s="43"/>
      <c r="C15" s="44"/>
      <c r="D15" s="45"/>
      <c r="E15" s="46"/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7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8"/>
      <c r="AK15" s="47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8">
        <f>SUM(AZ3:AZ14)</f>
        <v>20</v>
      </c>
      <c r="BA15" s="49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50"/>
      <c r="BW15" s="42"/>
      <c r="BX15" s="43"/>
      <c r="BY15" s="43"/>
      <c r="BZ15" s="43"/>
      <c r="CA15" s="43"/>
      <c r="CB15" s="43"/>
      <c r="CC15" s="43"/>
      <c r="CD15" s="42"/>
      <c r="CE15" s="42"/>
      <c r="CF15" s="42"/>
      <c r="CG15" s="42"/>
      <c r="CH15" s="42"/>
      <c r="CI15" s="42"/>
    </row>
    <row r="16" spans="1:123" ht="15.75" thickBot="1">
      <c r="C16" s="7" t="s">
        <v>37</v>
      </c>
      <c r="D16" s="7"/>
      <c r="E16" s="51"/>
      <c r="F16" s="51">
        <v>2</v>
      </c>
      <c r="G16" s="51">
        <v>2</v>
      </c>
      <c r="H16" s="51">
        <v>2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>
        <v>1</v>
      </c>
      <c r="W16" s="51"/>
      <c r="X16" s="51">
        <v>1</v>
      </c>
      <c r="Y16" s="51"/>
      <c r="Z16" s="51"/>
      <c r="AA16" s="51"/>
      <c r="AB16" s="51"/>
      <c r="AC16" s="51"/>
      <c r="AD16" s="51"/>
      <c r="AE16" s="84"/>
      <c r="AF16" s="84"/>
      <c r="AG16" s="84"/>
      <c r="AH16" s="84"/>
      <c r="AI16" s="84"/>
      <c r="AJ16" s="8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7">
        <f>AZ15/2</f>
        <v>10</v>
      </c>
      <c r="BA16" s="1">
        <f t="shared" ref="BA16:BB16" si="115">SUM(E16,U16,AK16)</f>
        <v>0</v>
      </c>
      <c r="BB16" s="52">
        <f t="shared" si="115"/>
        <v>3</v>
      </c>
      <c r="BC16" s="52"/>
      <c r="BD16" s="52">
        <f>SUM(G16,W16,AM16)</f>
        <v>2</v>
      </c>
      <c r="BE16" s="52"/>
      <c r="BF16" s="52">
        <f>SUM(H16,X16,AN16)</f>
        <v>3</v>
      </c>
      <c r="BG16" s="52"/>
      <c r="BH16" s="52">
        <f>SUM(I16,Y16,AO16)</f>
        <v>0</v>
      </c>
      <c r="BI16" s="52">
        <f>SUM(J16,Z16,AP16)</f>
        <v>0</v>
      </c>
      <c r="BJ16" s="52">
        <f>SUM(K16,AA16,AQ16)</f>
        <v>0</v>
      </c>
      <c r="BK16" s="53">
        <f>SUM(AR16,AB16,L16)</f>
        <v>0</v>
      </c>
      <c r="BL16" s="53">
        <f>SUM(AS16,AC16,M16)</f>
        <v>0</v>
      </c>
      <c r="BM16" s="53"/>
      <c r="BN16" s="53">
        <f>SUM(AT16,AD16,N16)</f>
        <v>0</v>
      </c>
      <c r="BO16" s="53"/>
      <c r="BP16" s="53">
        <f>SUM(AU16,AE16,O16)</f>
        <v>0</v>
      </c>
      <c r="BQ16" s="53">
        <f>SUM(AV16,AF16,P16)</f>
        <v>0</v>
      </c>
      <c r="BR16" s="53">
        <f>SUM(AW16,AG16,Q16)</f>
        <v>0</v>
      </c>
      <c r="BS16" s="53"/>
      <c r="BT16" s="53">
        <f>SUM(AX16,AH16,R16)</f>
        <v>0</v>
      </c>
      <c r="BU16" s="53"/>
      <c r="BV16" s="54">
        <f>SUM(AY16,AI16,S16)</f>
        <v>0</v>
      </c>
      <c r="CA16" s="55"/>
      <c r="CB16" s="55"/>
      <c r="CC16">
        <f>SUM(CC3:CC14)</f>
        <v>2745</v>
      </c>
    </row>
    <row r="17" spans="3:107">
      <c r="BI17" s="20"/>
      <c r="BY17" s="20"/>
      <c r="CJ17" t="e">
        <f>SUM(CJ3:CJ14)</f>
        <v>#VALUE!</v>
      </c>
      <c r="CK17" t="e">
        <f>SUM(CK3:CK14)</f>
        <v>#VALUE!</v>
      </c>
      <c r="CM17">
        <f t="shared" ref="CM17:DC17" si="116">SUM(CM3:CM14)</f>
        <v>100.00000000000001</v>
      </c>
      <c r="CN17">
        <f t="shared" si="116"/>
        <v>99.999999999999986</v>
      </c>
      <c r="CO17">
        <f t="shared" si="116"/>
        <v>100</v>
      </c>
      <c r="CP17">
        <f t="shared" si="116"/>
        <v>99.999999999999972</v>
      </c>
      <c r="CQ17">
        <f t="shared" si="116"/>
        <v>100</v>
      </c>
      <c r="CR17" t="e">
        <f t="shared" si="116"/>
        <v>#DIV/0!</v>
      </c>
      <c r="CS17">
        <f t="shared" si="116"/>
        <v>100</v>
      </c>
      <c r="CT17" t="e">
        <f t="shared" si="116"/>
        <v>#DIV/0!</v>
      </c>
      <c r="CU17" t="e">
        <f t="shared" si="116"/>
        <v>#DIV/0!</v>
      </c>
      <c r="CV17" t="e">
        <f t="shared" si="116"/>
        <v>#DIV/0!</v>
      </c>
      <c r="CW17" t="e">
        <f t="shared" si="116"/>
        <v>#DIV/0!</v>
      </c>
      <c r="CX17" t="e">
        <f t="shared" si="116"/>
        <v>#DIV/0!</v>
      </c>
      <c r="CY17" t="e">
        <f t="shared" si="116"/>
        <v>#DIV/0!</v>
      </c>
      <c r="CZ17" t="e">
        <f t="shared" si="116"/>
        <v>#DIV/0!</v>
      </c>
      <c r="DA17" t="e">
        <f t="shared" si="116"/>
        <v>#DIV/0!</v>
      </c>
      <c r="DB17" t="e">
        <f t="shared" si="116"/>
        <v>#DIV/0!</v>
      </c>
      <c r="DC17" t="e">
        <f t="shared" si="116"/>
        <v>#DIV/0!</v>
      </c>
    </row>
    <row r="18" spans="3:107" ht="15.75" thickBot="1"/>
    <row r="19" spans="3:107" ht="15.75" thickBot="1">
      <c r="D19" t="s">
        <v>38</v>
      </c>
      <c r="E19" t="s">
        <v>39</v>
      </c>
      <c r="F19" t="s">
        <v>40</v>
      </c>
      <c r="U19" s="55"/>
      <c r="BA19" s="16" t="s">
        <v>8</v>
      </c>
      <c r="BB19" s="17" t="s">
        <v>9</v>
      </c>
      <c r="BC19" s="17"/>
      <c r="BD19" s="17" t="s">
        <v>10</v>
      </c>
      <c r="BE19" s="17"/>
      <c r="BF19" s="17" t="s">
        <v>11</v>
      </c>
      <c r="BG19" s="17"/>
      <c r="BH19" s="17" t="s">
        <v>12</v>
      </c>
      <c r="BI19" s="17" t="s">
        <v>13</v>
      </c>
      <c r="BJ19" s="17" t="s">
        <v>14</v>
      </c>
      <c r="BK19" s="17" t="s">
        <v>15</v>
      </c>
      <c r="BL19" s="17" t="s">
        <v>16</v>
      </c>
      <c r="BM19" s="17"/>
      <c r="BN19" s="17" t="s">
        <v>17</v>
      </c>
      <c r="BO19" s="17"/>
      <c r="BP19" s="17" t="s">
        <v>27</v>
      </c>
      <c r="BQ19" s="17" t="s">
        <v>19</v>
      </c>
      <c r="BR19" s="17" t="s">
        <v>20</v>
      </c>
      <c r="BS19" s="17"/>
      <c r="BT19" s="17" t="s">
        <v>21</v>
      </c>
      <c r="BU19" s="17"/>
      <c r="BV19" s="19" t="s">
        <v>22</v>
      </c>
      <c r="BW19" s="189" t="s">
        <v>41</v>
      </c>
      <c r="BX19" s="190"/>
      <c r="BY19" s="190"/>
      <c r="BZ19" s="190"/>
      <c r="CA19" s="191"/>
      <c r="CB19" s="176" t="s">
        <v>288</v>
      </c>
      <c r="CC19" s="177"/>
    </row>
    <row r="20" spans="3:107" ht="15.75" thickBot="1">
      <c r="D20">
        <v>2007</v>
      </c>
      <c r="E20">
        <v>2008</v>
      </c>
      <c r="F20">
        <v>2009</v>
      </c>
      <c r="G20" t="s">
        <v>42</v>
      </c>
      <c r="AY20" s="178" t="s">
        <v>43</v>
      </c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80" t="s">
        <v>44</v>
      </c>
      <c r="BX20" s="181"/>
      <c r="BY20" s="56"/>
      <c r="BZ20" s="56"/>
      <c r="CA20" s="57">
        <f>SUM(BA22:BV22)</f>
        <v>39</v>
      </c>
      <c r="CB20" s="157">
        <v>0.8</v>
      </c>
      <c r="CC20" s="60">
        <f>PERCENTILE($CC$1:$CC14,0.8)</f>
        <v>355.99999999999994</v>
      </c>
    </row>
    <row r="21" spans="3:107" ht="15.75" thickBot="1">
      <c r="C21" t="s">
        <v>45</v>
      </c>
      <c r="D21">
        <f>COUNTIF(D3:D14,"P")</f>
        <v>10</v>
      </c>
      <c r="E21">
        <f>COUNTIF(T3:T14,"P")</f>
        <v>10</v>
      </c>
      <c r="G21">
        <f>AVERAGE(D21:F21)</f>
        <v>10</v>
      </c>
      <c r="AP21" s="55"/>
      <c r="AQ21" s="55"/>
      <c r="AR21" s="55"/>
      <c r="AS21" s="55"/>
      <c r="AT21" s="55"/>
      <c r="AU21" s="55"/>
      <c r="AV21" s="55"/>
      <c r="AW21" s="55"/>
      <c r="AX21" s="55"/>
      <c r="AY21" s="1" t="s">
        <v>46</v>
      </c>
      <c r="AZ21" s="58"/>
      <c r="BA21" s="59">
        <f>SUM(BA3:BA14)</f>
        <v>6</v>
      </c>
      <c r="BB21" s="59">
        <f>SUM(BB3:BB14)</f>
        <v>7</v>
      </c>
      <c r="BC21" s="59"/>
      <c r="BD21" s="59">
        <f>SUM(BD3:BD14)</f>
        <v>16</v>
      </c>
      <c r="BE21" s="59"/>
      <c r="BF21" s="59">
        <f>SUM(BF3:BF14)</f>
        <v>14</v>
      </c>
      <c r="BG21" s="59"/>
      <c r="BH21" s="59">
        <f>SUM(BH3:BH14)</f>
        <v>3</v>
      </c>
      <c r="BI21" s="59">
        <f>SUM(BI3:BI14)</f>
        <v>0</v>
      </c>
      <c r="BJ21" s="59">
        <f>SUM(BJ3:BJ14)</f>
        <v>1</v>
      </c>
      <c r="BK21" s="59">
        <f>SUM(BK3:BK14)</f>
        <v>0</v>
      </c>
      <c r="BL21" s="59">
        <f>SUM(BL3:BL14)</f>
        <v>0</v>
      </c>
      <c r="BM21" s="59"/>
      <c r="BN21" s="59">
        <f>SUM(BN3:BN14)</f>
        <v>0</v>
      </c>
      <c r="BO21" s="59">
        <f>SUM(BO3:BO14)</f>
        <v>0</v>
      </c>
      <c r="BP21" s="59">
        <f>SUM(BP3:BP14)</f>
        <v>0</v>
      </c>
      <c r="BQ21" s="59">
        <f>SUM(BQ3:BQ14)</f>
        <v>0</v>
      </c>
      <c r="BR21" s="59">
        <f>SUM(BR3:BR14)</f>
        <v>0</v>
      </c>
      <c r="BS21" s="59"/>
      <c r="BT21" s="59">
        <f>SUM(BT3:BT14)</f>
        <v>0</v>
      </c>
      <c r="BU21" s="59">
        <f>SUM(BU3:BU14)</f>
        <v>0</v>
      </c>
      <c r="BV21" s="59">
        <f>SUM(BV3:BV14)</f>
        <v>0</v>
      </c>
      <c r="BW21" s="192" t="s">
        <v>29</v>
      </c>
      <c r="BX21" s="193"/>
      <c r="BY21" s="60"/>
      <c r="BZ21" s="60"/>
      <c r="CA21" s="61">
        <f>SUM(BA22:BJ22)</f>
        <v>39</v>
      </c>
      <c r="CB21" s="167">
        <v>0.75</v>
      </c>
      <c r="CC21" s="60">
        <f>PERCENTILE($CC$1:$CC14,0.75)</f>
        <v>320</v>
      </c>
    </row>
    <row r="22" spans="3:107" ht="15.75" thickBot="1">
      <c r="C22" t="s">
        <v>47</v>
      </c>
      <c r="D22">
        <f>COUNTIF(D3:D14,"C")</f>
        <v>2</v>
      </c>
      <c r="E22">
        <f>COUNTIF(T3:T14,"C")</f>
        <v>2</v>
      </c>
      <c r="F22">
        <f>COUNTIF(A3:AJ14,"C")</f>
        <v>4</v>
      </c>
      <c r="G22">
        <f>AVERAGE(D22:F22)</f>
        <v>2.6666666666666665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1" t="s">
        <v>48</v>
      </c>
      <c r="AZ22" s="58"/>
      <c r="BA22" s="52">
        <f>BA21-BA16</f>
        <v>6</v>
      </c>
      <c r="BB22" s="52">
        <f t="shared" ref="BB22:BV22" si="117">BB21-BB16</f>
        <v>4</v>
      </c>
      <c r="BC22" s="52"/>
      <c r="BD22" s="52">
        <f t="shared" si="117"/>
        <v>14</v>
      </c>
      <c r="BE22" s="52"/>
      <c r="BF22" s="52">
        <f t="shared" si="117"/>
        <v>11</v>
      </c>
      <c r="BG22" s="52"/>
      <c r="BH22" s="52">
        <f t="shared" si="117"/>
        <v>3</v>
      </c>
      <c r="BI22" s="52">
        <f t="shared" si="117"/>
        <v>0</v>
      </c>
      <c r="BJ22" s="52">
        <f t="shared" si="117"/>
        <v>1</v>
      </c>
      <c r="BK22" s="52">
        <f t="shared" si="117"/>
        <v>0</v>
      </c>
      <c r="BL22" s="52">
        <f t="shared" si="117"/>
        <v>0</v>
      </c>
      <c r="BM22" s="52"/>
      <c r="BN22" s="52">
        <f t="shared" si="117"/>
        <v>0</v>
      </c>
      <c r="BO22" s="52"/>
      <c r="BP22" s="52">
        <f t="shared" si="117"/>
        <v>0</v>
      </c>
      <c r="BQ22" s="52">
        <f t="shared" si="117"/>
        <v>0</v>
      </c>
      <c r="BR22" s="52">
        <f t="shared" si="117"/>
        <v>0</v>
      </c>
      <c r="BS22" s="52"/>
      <c r="BT22" s="52">
        <f t="shared" si="117"/>
        <v>0</v>
      </c>
      <c r="BU22" s="52"/>
      <c r="BV22" s="52">
        <f t="shared" si="117"/>
        <v>0</v>
      </c>
      <c r="BW22" s="192" t="s">
        <v>49</v>
      </c>
      <c r="BX22" s="193"/>
      <c r="BY22" s="60"/>
      <c r="BZ22" s="60"/>
      <c r="CA22" s="61">
        <f>SUM(BK22:BP22)</f>
        <v>0</v>
      </c>
      <c r="CB22" s="157">
        <v>0.7</v>
      </c>
      <c r="CC22" s="60">
        <f>PERCENTILE($CC$1:$CC14,0.7)</f>
        <v>284</v>
      </c>
    </row>
    <row r="23" spans="3:107" ht="15.75" thickBot="1">
      <c r="C23" t="s">
        <v>50</v>
      </c>
      <c r="D23">
        <f>COUNTIF(D3:D14,"V")</f>
        <v>0</v>
      </c>
      <c r="E23">
        <f>COUNTIF(T3:T14,"V")</f>
        <v>0</v>
      </c>
      <c r="F23">
        <f>COUNTIF(AJ3:AJ14,"V")</f>
        <v>0</v>
      </c>
      <c r="G23">
        <f>AVERAGE(D23:F23)</f>
        <v>0</v>
      </c>
      <c r="AP23" s="55"/>
      <c r="AQ23" s="55"/>
      <c r="AR23" s="55"/>
      <c r="AS23" s="55"/>
      <c r="AT23" s="55"/>
      <c r="AU23" s="55"/>
      <c r="AV23" s="55"/>
      <c r="AW23" s="55"/>
      <c r="AX23" s="55"/>
      <c r="AY23" s="1" t="s">
        <v>51</v>
      </c>
      <c r="AZ23" s="58"/>
      <c r="BA23" s="58">
        <f>BA22*100</f>
        <v>600</v>
      </c>
      <c r="BB23" s="5">
        <f>BB22*80</f>
        <v>320</v>
      </c>
      <c r="BC23" s="5"/>
      <c r="BD23" s="5">
        <f>BD22*60</f>
        <v>840</v>
      </c>
      <c r="BE23" s="5"/>
      <c r="BF23" s="5">
        <f>BF22*40</f>
        <v>440</v>
      </c>
      <c r="BG23" s="5"/>
      <c r="BH23" s="5">
        <f>BH22*20</f>
        <v>60</v>
      </c>
      <c r="BI23" s="5">
        <f>BI22*10</f>
        <v>0</v>
      </c>
      <c r="BJ23" s="5">
        <f>BJ22*5</f>
        <v>5</v>
      </c>
      <c r="BK23" s="5">
        <f>BK22*200</f>
        <v>0</v>
      </c>
      <c r="BL23" s="5">
        <f>BL22*100</f>
        <v>0</v>
      </c>
      <c r="BM23" s="5"/>
      <c r="BN23" s="5">
        <f>BN22*50</f>
        <v>0</v>
      </c>
      <c r="BO23" s="5"/>
      <c r="BP23" s="5">
        <f>BP22*25</f>
        <v>0</v>
      </c>
      <c r="BQ23" s="5">
        <f>BQ22*100</f>
        <v>0</v>
      </c>
      <c r="BR23" s="5">
        <f>BR22*50</f>
        <v>0</v>
      </c>
      <c r="BS23" s="5"/>
      <c r="BT23" s="5">
        <f>BT22*25</f>
        <v>0</v>
      </c>
      <c r="BU23" s="5"/>
      <c r="BV23" s="1">
        <f>BV22*10</f>
        <v>0</v>
      </c>
      <c r="BW23" s="194" t="s">
        <v>52</v>
      </c>
      <c r="BX23" s="195"/>
      <c r="BY23" s="62"/>
      <c r="BZ23" s="62"/>
      <c r="CA23" s="63">
        <f>SUM(BQ22:BV22)</f>
        <v>0</v>
      </c>
      <c r="CB23" s="157">
        <v>0.6</v>
      </c>
      <c r="CC23" s="60">
        <f>PERCENTILE($CC$1:$CC14,0.6)</f>
        <v>248</v>
      </c>
    </row>
    <row r="24" spans="3:107" ht="15.75" thickBot="1">
      <c r="C24" t="s">
        <v>34</v>
      </c>
      <c r="D24">
        <f>SUM(D21:D23)</f>
        <v>12</v>
      </c>
      <c r="E24">
        <f>SUM(E21:E23)</f>
        <v>12</v>
      </c>
      <c r="G24">
        <f>AVERAGE(D24:F24)</f>
        <v>12</v>
      </c>
      <c r="AY24" s="64" t="s">
        <v>53</v>
      </c>
      <c r="AZ24" s="65"/>
      <c r="BA24" s="58">
        <f>SUM(BA23:BV23)</f>
        <v>2265</v>
      </c>
      <c r="BB24" s="66">
        <f>BA24/AZ16</f>
        <v>226.5</v>
      </c>
      <c r="BC24" s="32"/>
      <c r="BW24" s="196" t="s">
        <v>51</v>
      </c>
      <c r="BX24" s="67" t="s">
        <v>54</v>
      </c>
      <c r="BY24" s="56"/>
      <c r="BZ24" s="56"/>
      <c r="CA24" s="68">
        <f>AVERAGE(CC3:CC14)</f>
        <v>274.5</v>
      </c>
      <c r="CB24" s="157">
        <v>0.5</v>
      </c>
      <c r="CC24" s="60">
        <f>PERCENTILE($CC$1:$CC14,0.5)</f>
        <v>240</v>
      </c>
    </row>
    <row r="25" spans="3:107" ht="15.75" thickBot="1">
      <c r="AY25" s="6"/>
      <c r="AZ25" s="8"/>
      <c r="BA25" s="5">
        <f>(SUM($AZ$3:$AZ$14))*($CE$2/3)</f>
        <v>1466.6666666666665</v>
      </c>
      <c r="BB25" s="199" t="str">
        <f>IF(BA24&gt;BA25,"ATINGE CONCEITO 3","NAO")</f>
        <v>ATINGE CONCEITO 3</v>
      </c>
      <c r="BC25" s="200"/>
      <c r="BD25" s="200"/>
      <c r="BE25" s="200"/>
      <c r="BF25" s="200"/>
      <c r="BG25" s="200"/>
      <c r="BH25" s="200"/>
      <c r="BW25" s="197"/>
      <c r="BX25" s="69" t="s">
        <v>55</v>
      </c>
      <c r="BY25" s="60"/>
      <c r="BZ25" s="60"/>
      <c r="CA25" s="61">
        <f>QUARTILE(CC3:CC14,1)</f>
        <v>185</v>
      </c>
      <c r="CB25" s="157">
        <v>0.4</v>
      </c>
      <c r="CC25" s="60">
        <f>PERCENTILE($CC$1:$CC14,0.4)</f>
        <v>224</v>
      </c>
    </row>
    <row r="26" spans="3:107" ht="15.75" thickBot="1">
      <c r="AY26" s="70" t="s">
        <v>56</v>
      </c>
      <c r="AZ26" s="71"/>
      <c r="BA26" s="5">
        <f>(SUM($AZ$3:$AZ$14))*($CG$2/3)</f>
        <v>1866.6666666666665</v>
      </c>
      <c r="BB26" s="199" t="str">
        <f>IF(BA24&gt;=BA26,"ATINGE CONCEITO 4","NAO")</f>
        <v>ATINGE CONCEITO 4</v>
      </c>
      <c r="BC26" s="200"/>
      <c r="BD26" s="200"/>
      <c r="BE26" s="200"/>
      <c r="BF26" s="200"/>
      <c r="BG26" s="200"/>
      <c r="BH26" s="200"/>
      <c r="BW26" s="197"/>
      <c r="BX26" s="69" t="s">
        <v>57</v>
      </c>
      <c r="BY26" s="60"/>
      <c r="BZ26" s="60"/>
      <c r="CA26" s="72">
        <f>MEDIAN(CC3:CC14)</f>
        <v>240</v>
      </c>
      <c r="CB26" s="167">
        <v>0.35</v>
      </c>
      <c r="CC26" s="60">
        <f>PERCENTILE($CC$1:$CC14,0.35)</f>
        <v>206</v>
      </c>
    </row>
    <row r="27" spans="3:107" ht="15.75" thickBot="1">
      <c r="AY27" s="64"/>
      <c r="AZ27" s="65"/>
      <c r="BA27" s="5">
        <f>(SUM($AZ$3:$AZ$14))*($CI$2/3)</f>
        <v>2266.6666666666665</v>
      </c>
      <c r="BB27" s="199" t="str">
        <f>IF(BA24&gt;=BA27,"ATINGE CONCEITO 5","NAO")</f>
        <v>NAO</v>
      </c>
      <c r="BC27" s="200"/>
      <c r="BD27" s="200"/>
      <c r="BE27" s="200"/>
      <c r="BF27" s="200"/>
      <c r="BG27" s="200"/>
      <c r="BH27" s="200"/>
      <c r="BW27" s="197"/>
      <c r="BX27" s="69" t="s">
        <v>58</v>
      </c>
      <c r="BY27" s="60"/>
      <c r="BZ27" s="60"/>
      <c r="CA27" s="61">
        <f>QUARTILE(CC3:CC14,3)</f>
        <v>320</v>
      </c>
      <c r="CB27" s="157">
        <v>0.3</v>
      </c>
      <c r="CC27" s="60">
        <f>PERCENTILE($CC$1:$CC14,0.3)</f>
        <v>194</v>
      </c>
    </row>
    <row r="28" spans="3:107" ht="15.75" thickBot="1">
      <c r="BW28" s="198"/>
      <c r="BX28" s="73" t="s">
        <v>59</v>
      </c>
      <c r="BY28" s="62"/>
      <c r="BZ28" s="62"/>
      <c r="CA28" s="63">
        <f>QUARTILE(CC3:CC14,4)</f>
        <v>545</v>
      </c>
    </row>
    <row r="29" spans="3:107" ht="15.75" thickBot="1"/>
    <row r="30" spans="3:107" ht="15.75" thickBot="1">
      <c r="AY30" s="178" t="s">
        <v>60</v>
      </c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84"/>
    </row>
    <row r="31" spans="3:107" ht="15.75" thickBot="1">
      <c r="AY31" s="74"/>
      <c r="AZ31" s="58"/>
      <c r="BA31" s="1" t="s">
        <v>61</v>
      </c>
      <c r="BB31" s="52"/>
      <c r="BC31" s="52"/>
      <c r="BD31" s="52" t="s">
        <v>62</v>
      </c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8"/>
    </row>
    <row r="32" spans="3:107" ht="15.75" thickBot="1">
      <c r="AY32" s="1" t="s">
        <v>63</v>
      </c>
      <c r="AZ32" s="58"/>
      <c r="BA32" s="202">
        <f>AZ16-COUNTIF(CE3:CE14,"=NAO")</f>
        <v>10</v>
      </c>
      <c r="BB32" s="183"/>
      <c r="BC32" s="144"/>
      <c r="BD32" s="203">
        <f>(BA32/G21)*100</f>
        <v>100</v>
      </c>
      <c r="BE32" s="204"/>
      <c r="BF32" s="205"/>
      <c r="BG32" s="143"/>
      <c r="BH32" s="52" t="str">
        <f>IF(BD32&gt;=80,"ATINGEM CONCEITO 3","NAO")</f>
        <v>ATINGEM CONCEITO 3</v>
      </c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8"/>
    </row>
    <row r="33" spans="51:74" ht="15.75" thickBot="1">
      <c r="AY33" s="1" t="s">
        <v>64</v>
      </c>
      <c r="AZ33" s="58"/>
      <c r="BA33" s="202">
        <f>AZ16-COUNTIF(CG3:CG14,"=NAO")</f>
        <v>7</v>
      </c>
      <c r="BB33" s="183"/>
      <c r="BC33" s="144"/>
      <c r="BD33" s="203">
        <f>(BA33/G21)*100</f>
        <v>70</v>
      </c>
      <c r="BE33" s="204"/>
      <c r="BF33" s="205"/>
      <c r="BG33" s="143"/>
      <c r="BH33" s="52" t="str">
        <f>IF(BD33&gt;=80," ATINGEM CONCEITO 4","NAO")</f>
        <v>NAO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4" spans="51:74" ht="15.75" thickBot="1">
      <c r="AY34" s="206" t="s">
        <v>65</v>
      </c>
      <c r="AZ34" s="207"/>
      <c r="BA34" s="202">
        <f>AZ16-COUNTIF(CI3:CI14,"=NAO")</f>
        <v>6</v>
      </c>
      <c r="BB34" s="183"/>
      <c r="BC34" s="144"/>
      <c r="BD34" s="203">
        <f>(BA34/G21)*100</f>
        <v>60</v>
      </c>
      <c r="BE34" s="204"/>
      <c r="BF34" s="205"/>
      <c r="BG34" s="143"/>
      <c r="BH34" s="52" t="str">
        <f>IF(BD34&gt;=80,"ATINGEM CONCEITO 5","NAO")</f>
        <v>NAO</v>
      </c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8"/>
    </row>
    <row r="36" spans="51:74" ht="15.75" thickBot="1"/>
    <row r="37" spans="51:74" ht="15.75" thickBot="1">
      <c r="AY37" s="208" t="s">
        <v>66</v>
      </c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10"/>
    </row>
    <row r="38" spans="51:74" ht="15.75" thickBot="1">
      <c r="AY38" t="s">
        <v>42</v>
      </c>
      <c r="AZ38">
        <f>G21</f>
        <v>10</v>
      </c>
      <c r="BA38" s="75" t="s">
        <v>8</v>
      </c>
      <c r="BB38" s="76" t="s">
        <v>9</v>
      </c>
      <c r="BC38" s="76"/>
      <c r="BD38" s="76" t="s">
        <v>10</v>
      </c>
      <c r="BE38" s="76"/>
      <c r="BF38" s="76" t="s">
        <v>11</v>
      </c>
      <c r="BG38" s="76"/>
      <c r="BH38" s="76" t="s">
        <v>12</v>
      </c>
      <c r="BI38" s="76" t="s">
        <v>13</v>
      </c>
      <c r="BJ38" s="76" t="s">
        <v>14</v>
      </c>
      <c r="BK38" s="76" t="s">
        <v>15</v>
      </c>
      <c r="BL38" s="76" t="s">
        <v>16</v>
      </c>
      <c r="BM38" s="76"/>
      <c r="BN38" s="76" t="s">
        <v>17</v>
      </c>
      <c r="BO38" s="76"/>
      <c r="BP38" s="76" t="s">
        <v>27</v>
      </c>
      <c r="BQ38" s="76" t="s">
        <v>19</v>
      </c>
      <c r="BR38" s="76" t="s">
        <v>20</v>
      </c>
      <c r="BS38" s="76"/>
      <c r="BT38" s="76" t="s">
        <v>21</v>
      </c>
      <c r="BU38" s="76"/>
      <c r="BV38" s="77" t="s">
        <v>22</v>
      </c>
    </row>
    <row r="39" spans="51:74">
      <c r="AY39" t="s">
        <v>67</v>
      </c>
      <c r="BA39">
        <f>COUNTIF(BA3:BA14,"&gt;0")</f>
        <v>4</v>
      </c>
      <c r="BB39">
        <f>COUNTIF(BB3:BB14,"&gt;0")</f>
        <v>5</v>
      </c>
      <c r="BD39">
        <f>COUNTIF(BD3:BD14,"&gt;0")</f>
        <v>8</v>
      </c>
      <c r="BF39">
        <f>COUNTIF(BF3:BF14,"&gt;0")</f>
        <v>7</v>
      </c>
      <c r="BH39">
        <f t="shared" ref="BH39:BV39" si="118">COUNTIF(BH3:BH14,"&gt;0")</f>
        <v>2</v>
      </c>
      <c r="BI39">
        <f t="shared" si="118"/>
        <v>0</v>
      </c>
      <c r="BJ39">
        <f t="shared" si="118"/>
        <v>1</v>
      </c>
      <c r="BK39">
        <f t="shared" si="118"/>
        <v>0</v>
      </c>
      <c r="BL39">
        <f t="shared" si="118"/>
        <v>0</v>
      </c>
      <c r="BM39">
        <f t="shared" si="118"/>
        <v>0</v>
      </c>
      <c r="BN39">
        <f t="shared" si="118"/>
        <v>0</v>
      </c>
      <c r="BO39">
        <f t="shared" si="118"/>
        <v>0</v>
      </c>
      <c r="BP39">
        <f t="shared" si="118"/>
        <v>0</v>
      </c>
      <c r="BQ39">
        <f t="shared" si="118"/>
        <v>0</v>
      </c>
      <c r="BR39">
        <f t="shared" si="118"/>
        <v>0</v>
      </c>
      <c r="BS39">
        <f t="shared" si="118"/>
        <v>0</v>
      </c>
      <c r="BT39">
        <f t="shared" si="118"/>
        <v>0</v>
      </c>
      <c r="BU39">
        <f t="shared" si="118"/>
        <v>0</v>
      </c>
      <c r="BV39">
        <f t="shared" si="118"/>
        <v>0</v>
      </c>
    </row>
    <row r="40" spans="51:74">
      <c r="AY40" t="s">
        <v>68</v>
      </c>
      <c r="BA40" s="78">
        <f>BA39/$AZ$38*100</f>
        <v>40</v>
      </c>
      <c r="BB40" s="78">
        <f t="shared" ref="BB40:BV40" si="119">BB39/$AZ$38*100</f>
        <v>50</v>
      </c>
      <c r="BC40" s="78"/>
      <c r="BD40" s="78">
        <f t="shared" si="119"/>
        <v>80</v>
      </c>
      <c r="BE40" s="78"/>
      <c r="BF40" s="78">
        <f t="shared" si="119"/>
        <v>70</v>
      </c>
      <c r="BG40" s="78"/>
      <c r="BH40" s="78">
        <f t="shared" si="119"/>
        <v>20</v>
      </c>
      <c r="BI40" s="78">
        <f t="shared" si="119"/>
        <v>0</v>
      </c>
      <c r="BJ40" s="78">
        <f t="shared" si="119"/>
        <v>10</v>
      </c>
      <c r="BK40" s="78">
        <f t="shared" si="119"/>
        <v>0</v>
      </c>
      <c r="BL40" s="78">
        <f t="shared" si="119"/>
        <v>0</v>
      </c>
      <c r="BM40" s="78">
        <f t="shared" si="119"/>
        <v>0</v>
      </c>
      <c r="BN40" s="78">
        <f t="shared" si="119"/>
        <v>0</v>
      </c>
      <c r="BO40" s="78">
        <f t="shared" si="119"/>
        <v>0</v>
      </c>
      <c r="BP40" s="78">
        <f t="shared" si="119"/>
        <v>0</v>
      </c>
      <c r="BQ40" s="78">
        <f t="shared" si="119"/>
        <v>0</v>
      </c>
      <c r="BR40" s="78">
        <f t="shared" si="119"/>
        <v>0</v>
      </c>
      <c r="BS40" s="78">
        <f t="shared" si="119"/>
        <v>0</v>
      </c>
      <c r="BT40" s="78">
        <f t="shared" si="119"/>
        <v>0</v>
      </c>
      <c r="BU40" s="78">
        <f t="shared" si="119"/>
        <v>0</v>
      </c>
      <c r="BV40" s="78">
        <f t="shared" si="119"/>
        <v>0</v>
      </c>
    </row>
    <row r="41" spans="51:74" ht="15.75" thickBot="1">
      <c r="BA41" t="s">
        <v>29</v>
      </c>
      <c r="BK41" t="s">
        <v>49</v>
      </c>
      <c r="BQ41" t="s">
        <v>52</v>
      </c>
    </row>
    <row r="42" spans="51:74" ht="15.75" thickBot="1">
      <c r="AY42" t="s">
        <v>23</v>
      </c>
      <c r="BA42" s="174">
        <f>COUNTIF(BC3:BC14,"&gt;0")/$AZ$38*100</f>
        <v>90</v>
      </c>
      <c r="BB42" s="175"/>
      <c r="BC42" s="79"/>
      <c r="BJ42" t="s">
        <v>26</v>
      </c>
      <c r="BK42" s="174">
        <f>COUNTIF(BM3:BM14,"&gt;0")/$AZ$38*100</f>
        <v>0</v>
      </c>
      <c r="BL42" s="175"/>
      <c r="BM42" s="79"/>
      <c r="BP42" t="s">
        <v>28</v>
      </c>
      <c r="BQ42" s="174">
        <f>COUNTIF(BS3:BS14,"&gt;0")/$AZ$38*100</f>
        <v>0</v>
      </c>
      <c r="BR42" s="175"/>
      <c r="BS42" s="79"/>
    </row>
    <row r="43" spans="51:74" ht="15.75" thickBot="1">
      <c r="AY43" t="s">
        <v>24</v>
      </c>
      <c r="BA43" s="211">
        <f>COUNTIF(BE3:BE106,"&gt;0")/$AZ$38*100</f>
        <v>100</v>
      </c>
      <c r="BB43" s="212"/>
      <c r="BC43" s="212"/>
      <c r="BD43" s="213"/>
      <c r="BE43" s="79"/>
    </row>
    <row r="44" spans="51:74" ht="15.75" thickBot="1">
      <c r="AY44" t="s">
        <v>69</v>
      </c>
      <c r="BA44" s="174">
        <f>COUNTIF(BG3:BG14,"&gt;0")/$AZ$38*100</f>
        <v>100</v>
      </c>
      <c r="BB44" s="201"/>
      <c r="BC44" s="201"/>
      <c r="BD44" s="201"/>
      <c r="BE44" s="201"/>
      <c r="BF44" s="175"/>
      <c r="BG44" s="55"/>
    </row>
    <row r="45" spans="51:74" ht="15.75" thickBot="1"/>
    <row r="46" spans="51:74" ht="15.75" thickBot="1">
      <c r="AY46" t="s">
        <v>23</v>
      </c>
      <c r="BA46" s="174">
        <f>COUNTIF(BC3:BC14,"&gt;1")/$AZ$38*100</f>
        <v>40</v>
      </c>
      <c r="BB46" s="175"/>
    </row>
  </sheetData>
  <protectedRanges>
    <protectedRange password="E804" sqref="T95:AI95" name="Dados da produção_1"/>
  </protectedRanges>
  <mergeCells count="30">
    <mergeCell ref="BA44:BF44"/>
    <mergeCell ref="AY30:BV30"/>
    <mergeCell ref="BA32:BB32"/>
    <mergeCell ref="BD32:BF32"/>
    <mergeCell ref="BA33:BB33"/>
    <mergeCell ref="BD33:BF33"/>
    <mergeCell ref="AY34:AZ34"/>
    <mergeCell ref="BA34:BB34"/>
    <mergeCell ref="BD34:BF34"/>
    <mergeCell ref="AY37:BV37"/>
    <mergeCell ref="BA42:BB42"/>
    <mergeCell ref="BK42:BL42"/>
    <mergeCell ref="BQ42:BR42"/>
    <mergeCell ref="BA43:BD43"/>
    <mergeCell ref="BA46:BB46"/>
    <mergeCell ref="CB19:CC19"/>
    <mergeCell ref="AY20:BV20"/>
    <mergeCell ref="BW20:BX20"/>
    <mergeCell ref="E1:S1"/>
    <mergeCell ref="U1:AI1"/>
    <mergeCell ref="AK1:AY1"/>
    <mergeCell ref="BA1:BV1"/>
    <mergeCell ref="BW19:CA19"/>
    <mergeCell ref="BW21:BX21"/>
    <mergeCell ref="BW22:BX22"/>
    <mergeCell ref="BW23:BX23"/>
    <mergeCell ref="BW24:BW28"/>
    <mergeCell ref="BB25:BH25"/>
    <mergeCell ref="BB26:BH26"/>
    <mergeCell ref="BB27:BH27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DS43"/>
  <sheetViews>
    <sheetView workbookViewId="0"/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141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142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/>
      <c r="B3" s="98"/>
      <c r="C3" s="97"/>
      <c r="D3" s="99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02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0</v>
      </c>
      <c r="BA3" s="28">
        <f t="shared" ref="BA3:BB13" si="0">SUM(E3,U3,AK3)</f>
        <v>0</v>
      </c>
      <c r="BB3" s="29">
        <f t="shared" si="0"/>
        <v>0</v>
      </c>
      <c r="BC3" s="29">
        <f>SUM(BA3:BB3)</f>
        <v>0</v>
      </c>
      <c r="BD3" s="29">
        <f t="shared" ref="BD3:BD13" si="1">SUM(G3,W3,AM3)</f>
        <v>0</v>
      </c>
      <c r="BE3" s="29">
        <f>SUM(BC3:BD3)</f>
        <v>0</v>
      </c>
      <c r="BF3" s="29">
        <f t="shared" ref="BF3:BF13" si="2">SUM(H3,X3,AN3)</f>
        <v>0</v>
      </c>
      <c r="BG3" s="29">
        <f>BA3+BB3+BD3+BF3</f>
        <v>0</v>
      </c>
      <c r="BH3" s="29">
        <f t="shared" ref="BH3:BJ13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3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3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 t="str">
        <f>IF(AZ3&gt;0,SUM(BX3:CB3), "")</f>
        <v/>
      </c>
      <c r="CD3" s="156" t="e">
        <f t="shared" ref="CD3:CD13" si="6">$CC3-(($CE$2/3)*$AZ3)</f>
        <v>#VALUE!</v>
      </c>
      <c r="CE3" s="22" t="str">
        <f>IF(AZ3=0," ",IF(CD3&gt;=0,3,"NAO"))</f>
        <v xml:space="preserve"> </v>
      </c>
      <c r="CF3" s="156" t="e">
        <f t="shared" ref="CF3:CF13" si="7">$CC3-(($CG$2/3)*$AZ3)</f>
        <v>#VALUE!</v>
      </c>
      <c r="CG3" s="22" t="str">
        <f>IF(AZ3=0," ",IF(CF3&gt;=0,4,"NAO"))</f>
        <v xml:space="preserve"> </v>
      </c>
      <c r="CH3" s="156" t="e">
        <f t="shared" ref="CH3:CH13" si="8">$CC3-(($CI$2/3)*$AZ3)</f>
        <v>#VALUE!</v>
      </c>
      <c r="CI3" s="22" t="str">
        <f>IF(AZ3=0," ",IF(CH3&gt;=0,5,"NAO"))</f>
        <v xml:space="preserve"> </v>
      </c>
      <c r="CJ3" s="22" t="e">
        <f t="shared" ref="CJ3:CJ13" si="9">(CC3)/(SUM($CC$3:$CC$13))*100</f>
        <v>#VALUE!</v>
      </c>
      <c r="CK3" s="22" t="e">
        <f t="shared" ref="CK3:CK13" si="10">(CC3/(SUM($CC$3:$CC$13))*100)</f>
        <v>#VALUE!</v>
      </c>
      <c r="CM3" s="22" t="e">
        <f t="shared" ref="CM3:CM13" si="11">BA3/(SUM(BA$3:BA$13)/100)</f>
        <v>#DIV/0!</v>
      </c>
      <c r="CN3" s="22" t="e">
        <f t="shared" ref="CN3:CN13" si="12">BB3/(SUM(BB$3:BB$13)/100)</f>
        <v>#DIV/0!</v>
      </c>
      <c r="CO3" s="22" t="e">
        <f t="shared" ref="CO3:CO13" si="13">BD3/(SUM(BD$3:BD$13)/100)</f>
        <v>#DIV/0!</v>
      </c>
      <c r="CP3" s="22" t="e">
        <f t="shared" ref="CP3:CP13" si="14">BF3/(SUM(BF$3:BF$13)/100)</f>
        <v>#DIV/0!</v>
      </c>
      <c r="CQ3" s="22" t="e">
        <f t="shared" ref="CQ3:CQ13" si="15">BH3/(SUM(BH$3:BH$13)/100)</f>
        <v>#DIV/0!</v>
      </c>
      <c r="CR3" s="22" t="e">
        <f t="shared" ref="CR3:CR13" si="16">BI3/(SUM(BI$3:BI$13)/100)</f>
        <v>#DIV/0!</v>
      </c>
      <c r="CS3" s="22" t="e">
        <f t="shared" ref="CS3:CS13" si="17">BJ3/(SUM(BJ$3:BJ$13)/100)</f>
        <v>#DIV/0!</v>
      </c>
      <c r="CT3" s="22" t="e">
        <f t="shared" ref="CT3:CT13" si="18">BK3/(SUM(BK$3:BK$13)/100)</f>
        <v>#DIV/0!</v>
      </c>
      <c r="CU3" s="22" t="e">
        <f t="shared" ref="CU3:CU13" si="19">BL3/(SUM(BL$3:BL$13)/100)</f>
        <v>#DIV/0!</v>
      </c>
      <c r="CV3" s="22" t="e">
        <f t="shared" ref="CV3:CV13" si="20">BN3/(SUM(BN$3:BN$13)/100)</f>
        <v>#DIV/0!</v>
      </c>
      <c r="CW3" s="22" t="e">
        <f t="shared" ref="CW3:CW13" si="21">BO3/(SUM(BO$3:BO$13)/100)</f>
        <v>#DIV/0!</v>
      </c>
      <c r="CX3" s="22" t="e">
        <f t="shared" ref="CX3:CX13" si="22">BP3/(SUM(BP$3:BP$13)/100)</f>
        <v>#DIV/0!</v>
      </c>
      <c r="CY3" s="22" t="e">
        <f t="shared" ref="CY3:CY13" si="23">BQ3/(SUM(BQ$3:BQ$13)/100)</f>
        <v>#DIV/0!</v>
      </c>
      <c r="CZ3" s="22" t="e">
        <f t="shared" ref="CZ3:CZ13" si="24">BR3/(SUM(BR$3:BR$13)/100)</f>
        <v>#DIV/0!</v>
      </c>
      <c r="DA3" s="22" t="e">
        <f t="shared" ref="DA3:DA13" si="25">BT3/(SUM(BT$3:BT$13)/100)</f>
        <v>#DIV/0!</v>
      </c>
      <c r="DB3" s="22" t="e">
        <f t="shared" ref="DB3:DB13" si="26">BU3/(SUM(BU$3:BU$13)/100)</f>
        <v>#DIV/0!</v>
      </c>
      <c r="DC3" s="22" t="e">
        <f t="shared" ref="DC3:DC13" si="27">BV3/(SUM(BV$3:BV$13)/100)</f>
        <v>#DIV/0!</v>
      </c>
      <c r="DE3" s="22">
        <f>COUNTIF(BA3,"&lt;&gt;0")</f>
        <v>0</v>
      </c>
      <c r="DF3" s="22">
        <f>COUNTIF(BB3,"&lt;&gt;0")</f>
        <v>0</v>
      </c>
      <c r="DG3" s="22">
        <f>COUNTIF(BD3,"&lt;&gt;0")</f>
        <v>0</v>
      </c>
      <c r="DH3" s="22">
        <f>COUNTIF(BF3,"&lt;&gt;0")</f>
        <v>0</v>
      </c>
      <c r="DI3" s="22">
        <f t="shared" ref="DI3:DM13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3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/>
      <c r="B4" s="98"/>
      <c r="C4" s="98"/>
      <c r="D4" s="99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02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3" si="30">COUNTIF(D4:AY4,"P")</f>
        <v>0</v>
      </c>
      <c r="BA4" s="28">
        <f t="shared" si="0"/>
        <v>0</v>
      </c>
      <c r="BB4" s="29">
        <f t="shared" si="0"/>
        <v>0</v>
      </c>
      <c r="BC4" s="29">
        <f t="shared" ref="BC4:BC13" si="31">SUM(BA4:BB4)</f>
        <v>0</v>
      </c>
      <c r="BD4" s="29">
        <f t="shared" si="1"/>
        <v>0</v>
      </c>
      <c r="BE4" s="29">
        <f t="shared" ref="BE4:BE13" si="32">SUM(BC4:BD4)</f>
        <v>0</v>
      </c>
      <c r="BF4" s="29">
        <f t="shared" si="2"/>
        <v>0</v>
      </c>
      <c r="BG4" s="29">
        <f t="shared" ref="BG4:BG13" si="33">BA4+BB4+BD4+BF4</f>
        <v>0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3" si="34">SUM(AR4,AB4,L4)</f>
        <v>0</v>
      </c>
      <c r="BL4" s="29">
        <f t="shared" si="34"/>
        <v>0</v>
      </c>
      <c r="BM4" s="29">
        <f t="shared" ref="BM4:BM13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3" si="36">IF(BO4&gt;=3,3,BO4)</f>
        <v>0</v>
      </c>
      <c r="BQ4" s="29">
        <f t="shared" ref="BQ4:BR13" si="37">SUM(AV4,AF4,P4)</f>
        <v>0</v>
      </c>
      <c r="BR4" s="29">
        <f t="shared" si="37"/>
        <v>0</v>
      </c>
      <c r="BS4" s="29">
        <f t="shared" ref="BS4:BS13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3" si="39">IF(BU4&gt;=3,3,BU4)</f>
        <v>0</v>
      </c>
      <c r="BX4" s="28">
        <f t="shared" ref="BX4:BX13" si="40">(BA4*100)+(BB4*80)+(BD4*60)+(BF4*40)+(BH4*20)</f>
        <v>0</v>
      </c>
      <c r="BY4" s="29">
        <f t="shared" ref="BY4:BY13" si="41">IF(BI4&gt;3,30,BI4*10)</f>
        <v>0</v>
      </c>
      <c r="BZ4" s="29">
        <f t="shared" ref="BZ4:BZ13" si="42">IF(BJ4&gt;3,15,BJ4*5)</f>
        <v>0</v>
      </c>
      <c r="CA4" s="29">
        <f t="shared" ref="CA4:CA13" si="43">(BK4*200)+(BL4*100)+(BN4*50)+(BP4*20)</f>
        <v>0</v>
      </c>
      <c r="CB4" s="29">
        <f t="shared" ref="CB4:CB13" si="44">(BQ4*100)+(BR4*50)+(BT4*25)+(BV4*10)</f>
        <v>0</v>
      </c>
      <c r="CC4" s="30" t="str">
        <f t="shared" ref="CC4:CC13" si="45">IF(AZ4&gt;0,SUM(BX4:CB4), "")</f>
        <v/>
      </c>
      <c r="CD4" s="156" t="e">
        <f t="shared" si="6"/>
        <v>#VALUE!</v>
      </c>
      <c r="CE4" s="22" t="str">
        <f t="shared" ref="CE4:CE13" si="46">IF(AZ4=0," ",IF(CD4&gt;=0,3,"NAO"))</f>
        <v xml:space="preserve"> </v>
      </c>
      <c r="CF4" s="156" t="e">
        <f t="shared" si="7"/>
        <v>#VALUE!</v>
      </c>
      <c r="CG4" s="22" t="str">
        <f t="shared" ref="CG4:CG13" si="47">IF(AZ4=0," ",IF(CF4&gt;=0,4,"NAO"))</f>
        <v xml:space="preserve"> </v>
      </c>
      <c r="CH4" s="156" t="e">
        <f t="shared" si="8"/>
        <v>#VALUE!</v>
      </c>
      <c r="CI4" s="22" t="str">
        <f t="shared" ref="CI4:CI13" si="48">IF(AZ4=0," ",IF(CH4&gt;=0,5,"NAO"))</f>
        <v xml:space="preserve"> </v>
      </c>
      <c r="CJ4" s="22" t="e">
        <f t="shared" si="9"/>
        <v>#VALUE!</v>
      </c>
      <c r="CK4" s="22" t="e">
        <f t="shared" si="10"/>
        <v>#VALUE!</v>
      </c>
      <c r="CM4" s="22" t="e">
        <f t="shared" si="11"/>
        <v>#DIV/0!</v>
      </c>
      <c r="CN4" s="22" t="e">
        <f t="shared" si="12"/>
        <v>#DIV/0!</v>
      </c>
      <c r="CO4" s="22" t="e">
        <f t="shared" si="13"/>
        <v>#DIV/0!</v>
      </c>
      <c r="CP4" s="22" t="e">
        <f t="shared" si="14"/>
        <v>#DIV/0!</v>
      </c>
      <c r="CQ4" s="22" t="e">
        <f t="shared" si="15"/>
        <v>#DIV/0!</v>
      </c>
      <c r="CR4" s="22" t="e">
        <f t="shared" si="16"/>
        <v>#DIV/0!</v>
      </c>
      <c r="CS4" s="22" t="e">
        <f t="shared" si="17"/>
        <v>#DIV/0!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 t="e">
        <f t="shared" si="26"/>
        <v>#DIV/0!</v>
      </c>
      <c r="DC4" s="22" t="e">
        <f t="shared" si="27"/>
        <v>#DIV/0!</v>
      </c>
      <c r="DE4" s="22">
        <f t="shared" ref="DE4:DF13" si="49">COUNTIF(BA4,"&lt;&gt;0")</f>
        <v>0</v>
      </c>
      <c r="DF4" s="22">
        <f t="shared" si="49"/>
        <v>0</v>
      </c>
      <c r="DG4" s="22">
        <f t="shared" ref="DG4:DG13" si="50">COUNTIF(BD4,"&lt;&gt;0")</f>
        <v>0</v>
      </c>
      <c r="DH4" s="22">
        <f t="shared" ref="DH4:DH13" si="51">COUNTIF(BF4,"&lt;&gt;0")</f>
        <v>0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3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3" si="53">COUNTIF(BT4,"&lt;&gt;0")</f>
        <v>0</v>
      </c>
      <c r="DS4" s="22">
        <f t="shared" ref="DS4:DS13" si="54">COUNTIF(BV4,"&lt;&gt;0")</f>
        <v>0</v>
      </c>
    </row>
    <row r="5" spans="1:123" s="22" customFormat="1" ht="15.75" thickBot="1">
      <c r="A5" s="104"/>
      <c r="B5" s="98"/>
      <c r="C5" s="98"/>
      <c r="D5" s="99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102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0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0</v>
      </c>
      <c r="BE5" s="29">
        <f t="shared" si="32"/>
        <v>0</v>
      </c>
      <c r="BF5" s="29">
        <f t="shared" si="2"/>
        <v>0</v>
      </c>
      <c r="BG5" s="29">
        <f t="shared" si="33"/>
        <v>0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 t="str">
        <f t="shared" si="45"/>
        <v/>
      </c>
      <c r="CD5" s="156" t="e">
        <f t="shared" si="6"/>
        <v>#VALUE!</v>
      </c>
      <c r="CE5" s="22" t="str">
        <f t="shared" si="46"/>
        <v xml:space="preserve"> </v>
      </c>
      <c r="CF5" s="156" t="e">
        <f t="shared" si="7"/>
        <v>#VALUE!</v>
      </c>
      <c r="CG5" s="22" t="str">
        <f t="shared" si="47"/>
        <v xml:space="preserve"> </v>
      </c>
      <c r="CH5" s="156" t="e">
        <f t="shared" si="8"/>
        <v>#VALUE!</v>
      </c>
      <c r="CI5" s="22" t="str">
        <f t="shared" si="48"/>
        <v xml:space="preserve"> </v>
      </c>
      <c r="CJ5" s="22" t="e">
        <f t="shared" si="9"/>
        <v>#VALUE!</v>
      </c>
      <c r="CK5" s="22" t="e">
        <f t="shared" si="10"/>
        <v>#VALUE!</v>
      </c>
      <c r="CM5" s="22" t="e">
        <f t="shared" si="11"/>
        <v>#DIV/0!</v>
      </c>
      <c r="CN5" s="22" t="e">
        <f t="shared" si="12"/>
        <v>#DIV/0!</v>
      </c>
      <c r="CO5" s="22" t="e">
        <f t="shared" si="13"/>
        <v>#DIV/0!</v>
      </c>
      <c r="CP5" s="22" t="e">
        <f t="shared" si="14"/>
        <v>#DIV/0!</v>
      </c>
      <c r="CQ5" s="22" t="e">
        <f t="shared" si="15"/>
        <v>#DIV/0!</v>
      </c>
      <c r="CR5" s="22" t="e">
        <f t="shared" si="16"/>
        <v>#DIV/0!</v>
      </c>
      <c r="CS5" s="22" t="e">
        <f t="shared" si="17"/>
        <v>#DIV/0!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 t="e">
        <f t="shared" si="26"/>
        <v>#DIV/0!</v>
      </c>
      <c r="DC5" s="22" t="e">
        <f t="shared" si="27"/>
        <v>#DIV/0!</v>
      </c>
      <c r="DE5" s="22">
        <f t="shared" si="49"/>
        <v>0</v>
      </c>
      <c r="DF5" s="22">
        <f t="shared" si="49"/>
        <v>0</v>
      </c>
      <c r="DG5" s="22">
        <f t="shared" si="50"/>
        <v>0</v>
      </c>
      <c r="DH5" s="22">
        <f t="shared" si="51"/>
        <v>0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/>
      <c r="B6" s="98"/>
      <c r="C6" s="98"/>
      <c r="D6" s="99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102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0</v>
      </c>
      <c r="BA6" s="28">
        <f t="shared" si="0"/>
        <v>0</v>
      </c>
      <c r="BB6" s="29">
        <f t="shared" si="0"/>
        <v>0</v>
      </c>
      <c r="BC6" s="29">
        <f t="shared" si="31"/>
        <v>0</v>
      </c>
      <c r="BD6" s="29">
        <f t="shared" si="1"/>
        <v>0</v>
      </c>
      <c r="BE6" s="29">
        <f t="shared" si="32"/>
        <v>0</v>
      </c>
      <c r="BF6" s="29">
        <f t="shared" si="2"/>
        <v>0</v>
      </c>
      <c r="BG6" s="29">
        <f t="shared" si="33"/>
        <v>0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 t="str">
        <f t="shared" si="45"/>
        <v/>
      </c>
      <c r="CD6" s="156" t="e">
        <f t="shared" si="6"/>
        <v>#VALUE!</v>
      </c>
      <c r="CE6" s="22" t="str">
        <f t="shared" si="46"/>
        <v xml:space="preserve"> </v>
      </c>
      <c r="CF6" s="156" t="e">
        <f t="shared" si="7"/>
        <v>#VALUE!</v>
      </c>
      <c r="CG6" s="22" t="str">
        <f t="shared" si="47"/>
        <v xml:space="preserve"> </v>
      </c>
      <c r="CH6" s="156" t="e">
        <f t="shared" si="8"/>
        <v>#VALUE!</v>
      </c>
      <c r="CI6" s="22" t="str">
        <f t="shared" si="48"/>
        <v xml:space="preserve"> </v>
      </c>
      <c r="CJ6" s="22" t="e">
        <f t="shared" si="9"/>
        <v>#VALUE!</v>
      </c>
      <c r="CK6" s="22" t="e">
        <f t="shared" si="10"/>
        <v>#VALUE!</v>
      </c>
      <c r="CM6" s="22" t="e">
        <f t="shared" si="11"/>
        <v>#DIV/0!</v>
      </c>
      <c r="CN6" s="22" t="e">
        <f t="shared" si="12"/>
        <v>#DIV/0!</v>
      </c>
      <c r="CO6" s="22" t="e">
        <f t="shared" si="13"/>
        <v>#DIV/0!</v>
      </c>
      <c r="CP6" s="22" t="e">
        <f t="shared" si="14"/>
        <v>#DIV/0!</v>
      </c>
      <c r="CQ6" s="22" t="e">
        <f t="shared" si="15"/>
        <v>#DIV/0!</v>
      </c>
      <c r="CR6" s="22" t="e">
        <f t="shared" si="16"/>
        <v>#DIV/0!</v>
      </c>
      <c r="CS6" s="22" t="e">
        <f t="shared" si="17"/>
        <v>#DIV/0!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 t="e">
        <f t="shared" si="26"/>
        <v>#DIV/0!</v>
      </c>
      <c r="DC6" s="22" t="e">
        <f t="shared" si="27"/>
        <v>#DIV/0!</v>
      </c>
      <c r="DE6" s="22">
        <f t="shared" si="49"/>
        <v>0</v>
      </c>
      <c r="DF6" s="22">
        <f t="shared" si="49"/>
        <v>0</v>
      </c>
      <c r="DG6" s="22">
        <f t="shared" si="50"/>
        <v>0</v>
      </c>
      <c r="DH6" s="22">
        <f t="shared" si="51"/>
        <v>0</v>
      </c>
      <c r="DI6" s="22">
        <f t="shared" si="28"/>
        <v>0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/>
      <c r="B7" s="98"/>
      <c r="C7" s="98"/>
      <c r="D7" s="9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02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0</v>
      </c>
      <c r="BA7" s="28">
        <f t="shared" si="0"/>
        <v>0</v>
      </c>
      <c r="BB7" s="29">
        <f t="shared" si="0"/>
        <v>0</v>
      </c>
      <c r="BC7" s="29">
        <f t="shared" si="31"/>
        <v>0</v>
      </c>
      <c r="BD7" s="29">
        <f t="shared" si="1"/>
        <v>0</v>
      </c>
      <c r="BE7" s="29">
        <f t="shared" si="32"/>
        <v>0</v>
      </c>
      <c r="BF7" s="29">
        <f t="shared" si="2"/>
        <v>0</v>
      </c>
      <c r="BG7" s="29">
        <f t="shared" si="33"/>
        <v>0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 t="str">
        <f t="shared" si="45"/>
        <v/>
      </c>
      <c r="CD7" s="156" t="e">
        <f t="shared" si="6"/>
        <v>#VALUE!</v>
      </c>
      <c r="CE7" s="22" t="str">
        <f t="shared" si="46"/>
        <v xml:space="preserve"> </v>
      </c>
      <c r="CF7" s="156" t="e">
        <f t="shared" si="7"/>
        <v>#VALUE!</v>
      </c>
      <c r="CG7" s="22" t="str">
        <f t="shared" si="47"/>
        <v xml:space="preserve"> </v>
      </c>
      <c r="CH7" s="156" t="e">
        <f t="shared" si="8"/>
        <v>#VALUE!</v>
      </c>
      <c r="CI7" s="22" t="str">
        <f t="shared" si="48"/>
        <v xml:space="preserve"> </v>
      </c>
      <c r="CJ7" s="22" t="e">
        <f t="shared" si="9"/>
        <v>#VALUE!</v>
      </c>
      <c r="CK7" s="22" t="e">
        <f t="shared" si="10"/>
        <v>#VALUE!</v>
      </c>
      <c r="CM7" s="22" t="e">
        <f t="shared" si="11"/>
        <v>#DIV/0!</v>
      </c>
      <c r="CN7" s="22" t="e">
        <f t="shared" si="12"/>
        <v>#DIV/0!</v>
      </c>
      <c r="CO7" s="22" t="e">
        <f t="shared" si="13"/>
        <v>#DIV/0!</v>
      </c>
      <c r="CP7" s="22" t="e">
        <f t="shared" si="14"/>
        <v>#DIV/0!</v>
      </c>
      <c r="CQ7" s="22" t="e">
        <f t="shared" si="15"/>
        <v>#DIV/0!</v>
      </c>
      <c r="CR7" s="22" t="e">
        <f t="shared" si="16"/>
        <v>#DIV/0!</v>
      </c>
      <c r="CS7" s="22" t="e">
        <f t="shared" si="17"/>
        <v>#DIV/0!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 t="e">
        <f t="shared" si="26"/>
        <v>#DIV/0!</v>
      </c>
      <c r="DC7" s="22" t="e">
        <f t="shared" si="27"/>
        <v>#DIV/0!</v>
      </c>
      <c r="DE7" s="22">
        <f t="shared" si="49"/>
        <v>0</v>
      </c>
      <c r="DF7" s="22">
        <f t="shared" si="49"/>
        <v>0</v>
      </c>
      <c r="DG7" s="22">
        <f t="shared" si="50"/>
        <v>0</v>
      </c>
      <c r="DH7" s="22">
        <f t="shared" si="51"/>
        <v>0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/>
      <c r="B8" s="98"/>
      <c r="C8" s="98"/>
      <c r="D8" s="99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102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0</v>
      </c>
      <c r="BA8" s="28">
        <f t="shared" si="0"/>
        <v>0</v>
      </c>
      <c r="BB8" s="29">
        <f t="shared" si="0"/>
        <v>0</v>
      </c>
      <c r="BC8" s="29">
        <f t="shared" si="31"/>
        <v>0</v>
      </c>
      <c r="BD8" s="29">
        <f t="shared" si="1"/>
        <v>0</v>
      </c>
      <c r="BE8" s="29">
        <f t="shared" si="32"/>
        <v>0</v>
      </c>
      <c r="BF8" s="29">
        <f t="shared" si="2"/>
        <v>0</v>
      </c>
      <c r="BG8" s="29">
        <f t="shared" si="33"/>
        <v>0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 t="str">
        <f t="shared" si="45"/>
        <v/>
      </c>
      <c r="CD8" s="156" t="e">
        <f t="shared" si="6"/>
        <v>#VALUE!</v>
      </c>
      <c r="CE8" s="22" t="str">
        <f t="shared" si="46"/>
        <v xml:space="preserve"> </v>
      </c>
      <c r="CF8" s="156" t="e">
        <f t="shared" si="7"/>
        <v>#VALUE!</v>
      </c>
      <c r="CG8" s="22" t="str">
        <f t="shared" si="47"/>
        <v xml:space="preserve"> </v>
      </c>
      <c r="CH8" s="156" t="e">
        <f t="shared" si="8"/>
        <v>#VALUE!</v>
      </c>
      <c r="CI8" s="22" t="str">
        <f t="shared" si="48"/>
        <v xml:space="preserve"> </v>
      </c>
      <c r="CJ8" s="22" t="e">
        <f t="shared" si="9"/>
        <v>#VALUE!</v>
      </c>
      <c r="CK8" s="22" t="e">
        <f t="shared" si="10"/>
        <v>#VALUE!</v>
      </c>
      <c r="CM8" s="22" t="e">
        <f t="shared" si="11"/>
        <v>#DIV/0!</v>
      </c>
      <c r="CN8" s="22" t="e">
        <f t="shared" si="12"/>
        <v>#DIV/0!</v>
      </c>
      <c r="CO8" s="22" t="e">
        <f t="shared" si="13"/>
        <v>#DIV/0!</v>
      </c>
      <c r="CP8" s="22" t="e">
        <f t="shared" si="14"/>
        <v>#DIV/0!</v>
      </c>
      <c r="CQ8" s="22" t="e">
        <f t="shared" si="15"/>
        <v>#DIV/0!</v>
      </c>
      <c r="CR8" s="22" t="e">
        <f t="shared" si="16"/>
        <v>#DIV/0!</v>
      </c>
      <c r="CS8" s="22" t="e">
        <f t="shared" si="17"/>
        <v>#DIV/0!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 t="e">
        <f t="shared" si="26"/>
        <v>#DIV/0!</v>
      </c>
      <c r="DC8" s="22" t="e">
        <f t="shared" si="27"/>
        <v>#DIV/0!</v>
      </c>
      <c r="DE8" s="22">
        <f t="shared" si="49"/>
        <v>0</v>
      </c>
      <c r="DF8" s="22">
        <f t="shared" si="49"/>
        <v>0</v>
      </c>
      <c r="DG8" s="22">
        <f t="shared" si="50"/>
        <v>0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/>
      <c r="B9" s="98"/>
      <c r="C9" s="98"/>
      <c r="D9" s="99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102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0</v>
      </c>
      <c r="BA9" s="28">
        <f t="shared" si="0"/>
        <v>0</v>
      </c>
      <c r="BB9" s="29">
        <f t="shared" si="0"/>
        <v>0</v>
      </c>
      <c r="BC9" s="29">
        <f t="shared" si="31"/>
        <v>0</v>
      </c>
      <c r="BD9" s="29">
        <f t="shared" si="1"/>
        <v>0</v>
      </c>
      <c r="BE9" s="29">
        <f t="shared" si="32"/>
        <v>0</v>
      </c>
      <c r="BF9" s="29">
        <f t="shared" si="2"/>
        <v>0</v>
      </c>
      <c r="BG9" s="29">
        <f t="shared" si="33"/>
        <v>0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 t="str">
        <f t="shared" si="45"/>
        <v/>
      </c>
      <c r="CD9" s="156" t="e">
        <f t="shared" si="6"/>
        <v>#VALUE!</v>
      </c>
      <c r="CE9" s="22" t="str">
        <f t="shared" si="46"/>
        <v xml:space="preserve"> </v>
      </c>
      <c r="CF9" s="156" t="e">
        <f t="shared" si="7"/>
        <v>#VALUE!</v>
      </c>
      <c r="CG9" s="22" t="str">
        <f t="shared" si="47"/>
        <v xml:space="preserve"> </v>
      </c>
      <c r="CH9" s="156" t="e">
        <f t="shared" si="8"/>
        <v>#VALUE!</v>
      </c>
      <c r="CI9" s="22" t="str">
        <f t="shared" si="48"/>
        <v xml:space="preserve"> </v>
      </c>
      <c r="CJ9" s="22" t="e">
        <f t="shared" si="9"/>
        <v>#VALUE!</v>
      </c>
      <c r="CK9" s="22" t="e">
        <f t="shared" si="10"/>
        <v>#VALUE!</v>
      </c>
      <c r="CM9" s="22" t="e">
        <f t="shared" si="11"/>
        <v>#DIV/0!</v>
      </c>
      <c r="CN9" s="22" t="e">
        <f t="shared" si="12"/>
        <v>#DIV/0!</v>
      </c>
      <c r="CO9" s="22" t="e">
        <f t="shared" si="13"/>
        <v>#DIV/0!</v>
      </c>
      <c r="CP9" s="22" t="e">
        <f t="shared" si="14"/>
        <v>#DIV/0!</v>
      </c>
      <c r="CQ9" s="22" t="e">
        <f t="shared" si="15"/>
        <v>#DIV/0!</v>
      </c>
      <c r="CR9" s="22" t="e">
        <f t="shared" si="16"/>
        <v>#DIV/0!</v>
      </c>
      <c r="CS9" s="22" t="e">
        <f t="shared" si="17"/>
        <v>#DIV/0!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 t="e">
        <f t="shared" si="26"/>
        <v>#DIV/0!</v>
      </c>
      <c r="DC9" s="22" t="e">
        <f t="shared" si="27"/>
        <v>#DIV/0!</v>
      </c>
      <c r="DE9" s="22">
        <f t="shared" si="49"/>
        <v>0</v>
      </c>
      <c r="DF9" s="22">
        <f t="shared" si="49"/>
        <v>0</v>
      </c>
      <c r="DG9" s="22">
        <f t="shared" si="50"/>
        <v>0</v>
      </c>
      <c r="DH9" s="22">
        <f t="shared" si="51"/>
        <v>0</v>
      </c>
      <c r="DI9" s="22">
        <f t="shared" si="28"/>
        <v>0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/>
      <c r="B10" s="98"/>
      <c r="C10" s="98"/>
      <c r="D10" s="99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02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0</v>
      </c>
      <c r="BA10" s="28">
        <f t="shared" si="0"/>
        <v>0</v>
      </c>
      <c r="BB10" s="29">
        <f t="shared" si="0"/>
        <v>0</v>
      </c>
      <c r="BC10" s="29">
        <f t="shared" si="31"/>
        <v>0</v>
      </c>
      <c r="BD10" s="29">
        <f t="shared" si="1"/>
        <v>0</v>
      </c>
      <c r="BE10" s="29">
        <f t="shared" si="32"/>
        <v>0</v>
      </c>
      <c r="BF10" s="29">
        <f t="shared" si="2"/>
        <v>0</v>
      </c>
      <c r="BG10" s="29">
        <f t="shared" si="33"/>
        <v>0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 t="str">
        <f t="shared" si="45"/>
        <v/>
      </c>
      <c r="CD10" s="156" t="e">
        <f t="shared" si="6"/>
        <v>#VALUE!</v>
      </c>
      <c r="CE10" s="22" t="str">
        <f t="shared" si="46"/>
        <v xml:space="preserve"> </v>
      </c>
      <c r="CF10" s="156" t="e">
        <f t="shared" si="7"/>
        <v>#VALUE!</v>
      </c>
      <c r="CG10" s="22" t="str">
        <f t="shared" si="47"/>
        <v xml:space="preserve"> </v>
      </c>
      <c r="CH10" s="156" t="e">
        <f t="shared" si="8"/>
        <v>#VALUE!</v>
      </c>
      <c r="CI10" s="22" t="str">
        <f t="shared" si="48"/>
        <v xml:space="preserve"> </v>
      </c>
      <c r="CJ10" s="22" t="e">
        <f t="shared" si="9"/>
        <v>#VALUE!</v>
      </c>
      <c r="CK10" s="22" t="e">
        <f t="shared" si="10"/>
        <v>#VALUE!</v>
      </c>
      <c r="CM10" s="22" t="e">
        <f t="shared" si="11"/>
        <v>#DIV/0!</v>
      </c>
      <c r="CN10" s="22" t="e">
        <f t="shared" si="12"/>
        <v>#DIV/0!</v>
      </c>
      <c r="CO10" s="22" t="e">
        <f t="shared" si="13"/>
        <v>#DIV/0!</v>
      </c>
      <c r="CP10" s="22" t="e">
        <f t="shared" si="14"/>
        <v>#DIV/0!</v>
      </c>
      <c r="CQ10" s="22" t="e">
        <f t="shared" si="15"/>
        <v>#DIV/0!</v>
      </c>
      <c r="CR10" s="22" t="e">
        <f t="shared" si="16"/>
        <v>#DIV/0!</v>
      </c>
      <c r="CS10" s="22" t="e">
        <f t="shared" si="17"/>
        <v>#DIV/0!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0</v>
      </c>
      <c r="DF10" s="22">
        <f t="shared" si="49"/>
        <v>0</v>
      </c>
      <c r="DG10" s="22">
        <f t="shared" si="50"/>
        <v>0</v>
      </c>
      <c r="DH10" s="22">
        <f t="shared" si="51"/>
        <v>0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/>
      <c r="B11" s="98"/>
      <c r="C11" s="98"/>
      <c r="D11" s="99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102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0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0</v>
      </c>
      <c r="BE11" s="29">
        <f t="shared" si="32"/>
        <v>0</v>
      </c>
      <c r="BF11" s="29">
        <f t="shared" si="2"/>
        <v>0</v>
      </c>
      <c r="BG11" s="29">
        <f t="shared" si="33"/>
        <v>0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 t="str">
        <f t="shared" si="45"/>
        <v/>
      </c>
      <c r="CD11" s="156" t="e">
        <f t="shared" si="6"/>
        <v>#VALUE!</v>
      </c>
      <c r="CE11" s="22" t="str">
        <f t="shared" si="46"/>
        <v xml:space="preserve"> </v>
      </c>
      <c r="CF11" s="156" t="e">
        <f t="shared" si="7"/>
        <v>#VALUE!</v>
      </c>
      <c r="CG11" s="22" t="str">
        <f t="shared" si="47"/>
        <v xml:space="preserve"> </v>
      </c>
      <c r="CH11" s="156" t="e">
        <f t="shared" si="8"/>
        <v>#VALUE!</v>
      </c>
      <c r="CI11" s="22" t="str">
        <f t="shared" si="48"/>
        <v xml:space="preserve"> </v>
      </c>
      <c r="CJ11" s="22" t="e">
        <f t="shared" si="9"/>
        <v>#VALUE!</v>
      </c>
      <c r="CK11" s="22" t="e">
        <f t="shared" si="10"/>
        <v>#VALUE!</v>
      </c>
      <c r="CM11" s="22" t="e">
        <f t="shared" si="11"/>
        <v>#DIV/0!</v>
      </c>
      <c r="CN11" s="22" t="e">
        <f t="shared" si="12"/>
        <v>#DIV/0!</v>
      </c>
      <c r="CO11" s="22" t="e">
        <f t="shared" si="13"/>
        <v>#DIV/0!</v>
      </c>
      <c r="CP11" s="22" t="e">
        <f t="shared" si="14"/>
        <v>#DIV/0!</v>
      </c>
      <c r="CQ11" s="22" t="e">
        <f t="shared" si="15"/>
        <v>#DIV/0!</v>
      </c>
      <c r="CR11" s="22" t="e">
        <f t="shared" si="16"/>
        <v>#DIV/0!</v>
      </c>
      <c r="CS11" s="22" t="e">
        <f t="shared" si="17"/>
        <v>#DIV/0!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0</v>
      </c>
      <c r="DF11" s="22">
        <f t="shared" si="49"/>
        <v>0</v>
      </c>
      <c r="DG11" s="22">
        <f t="shared" si="50"/>
        <v>0</v>
      </c>
      <c r="DH11" s="22">
        <f t="shared" si="51"/>
        <v>0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/>
      <c r="B12" s="98"/>
      <c r="C12" s="98"/>
      <c r="D12" s="99"/>
      <c r="E12" s="41"/>
      <c r="F12" s="41"/>
      <c r="G12" s="41"/>
      <c r="H12" s="41"/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31"/>
      <c r="T12" s="102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0</v>
      </c>
      <c r="BA12" s="28">
        <f t="shared" si="0"/>
        <v>0</v>
      </c>
      <c r="BB12" s="29">
        <f t="shared" si="0"/>
        <v>0</v>
      </c>
      <c r="BC12" s="29">
        <f t="shared" si="31"/>
        <v>0</v>
      </c>
      <c r="BD12" s="29">
        <f t="shared" si="1"/>
        <v>0</v>
      </c>
      <c r="BE12" s="29">
        <f t="shared" si="32"/>
        <v>0</v>
      </c>
      <c r="BF12" s="29">
        <f t="shared" si="2"/>
        <v>0</v>
      </c>
      <c r="BG12" s="29">
        <f t="shared" si="33"/>
        <v>0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 t="str">
        <f t="shared" si="45"/>
        <v/>
      </c>
      <c r="CD12" s="156" t="e">
        <f t="shared" si="6"/>
        <v>#VALUE!</v>
      </c>
      <c r="CE12" s="22" t="str">
        <f t="shared" si="46"/>
        <v xml:space="preserve"> </v>
      </c>
      <c r="CF12" s="156" t="e">
        <f t="shared" si="7"/>
        <v>#VALUE!</v>
      </c>
      <c r="CG12" s="22" t="str">
        <f t="shared" si="47"/>
        <v xml:space="preserve"> </v>
      </c>
      <c r="CH12" s="156" t="e">
        <f t="shared" si="8"/>
        <v>#VALUE!</v>
      </c>
      <c r="CI12" s="22" t="str">
        <f t="shared" si="48"/>
        <v xml:space="preserve"> </v>
      </c>
      <c r="CJ12" s="22" t="e">
        <f t="shared" si="9"/>
        <v>#VALUE!</v>
      </c>
      <c r="CK12" s="22" t="e">
        <f t="shared" si="10"/>
        <v>#VALUE!</v>
      </c>
      <c r="CM12" s="22" t="e">
        <f t="shared" si="11"/>
        <v>#DIV/0!</v>
      </c>
      <c r="CN12" s="22" t="e">
        <f t="shared" si="12"/>
        <v>#DIV/0!</v>
      </c>
      <c r="CO12" s="22" t="e">
        <f t="shared" si="13"/>
        <v>#DIV/0!</v>
      </c>
      <c r="CP12" s="22" t="e">
        <f t="shared" si="14"/>
        <v>#DIV/0!</v>
      </c>
      <c r="CQ12" s="22" t="e">
        <f t="shared" si="15"/>
        <v>#DIV/0!</v>
      </c>
      <c r="CR12" s="22" t="e">
        <f t="shared" si="16"/>
        <v>#DIV/0!</v>
      </c>
      <c r="CS12" s="22" t="e">
        <f t="shared" si="17"/>
        <v>#DIV/0!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0</v>
      </c>
      <c r="DF12" s="22">
        <f t="shared" si="49"/>
        <v>0</v>
      </c>
      <c r="DG12" s="22">
        <f t="shared" si="50"/>
        <v>0</v>
      </c>
      <c r="DH12" s="22">
        <f t="shared" si="51"/>
        <v>0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/>
      <c r="B13" s="98"/>
      <c r="C13" s="98"/>
      <c r="D13" s="99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02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0</v>
      </c>
      <c r="BA13" s="28">
        <f t="shared" si="0"/>
        <v>0</v>
      </c>
      <c r="BB13" s="29">
        <f t="shared" si="0"/>
        <v>0</v>
      </c>
      <c r="BC13" s="29">
        <f t="shared" si="31"/>
        <v>0</v>
      </c>
      <c r="BD13" s="29">
        <f t="shared" si="1"/>
        <v>0</v>
      </c>
      <c r="BE13" s="29">
        <f t="shared" si="32"/>
        <v>0</v>
      </c>
      <c r="BF13" s="29">
        <f t="shared" si="2"/>
        <v>0</v>
      </c>
      <c r="BG13" s="29">
        <f t="shared" si="33"/>
        <v>0</v>
      </c>
      <c r="BH13" s="29">
        <f t="shared" si="3"/>
        <v>0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 t="str">
        <f t="shared" si="45"/>
        <v/>
      </c>
      <c r="CD13" s="156" t="e">
        <f t="shared" si="6"/>
        <v>#VALUE!</v>
      </c>
      <c r="CE13" s="22" t="str">
        <f t="shared" si="46"/>
        <v xml:space="preserve"> </v>
      </c>
      <c r="CF13" s="156" t="e">
        <f t="shared" si="7"/>
        <v>#VALUE!</v>
      </c>
      <c r="CG13" s="22" t="str">
        <f t="shared" si="47"/>
        <v xml:space="preserve"> </v>
      </c>
      <c r="CH13" s="156" t="e">
        <f t="shared" si="8"/>
        <v>#VALUE!</v>
      </c>
      <c r="CI13" s="22" t="str">
        <f t="shared" si="48"/>
        <v xml:space="preserve"> </v>
      </c>
      <c r="CJ13" s="22" t="e">
        <f t="shared" si="9"/>
        <v>#VALUE!</v>
      </c>
      <c r="CK13" s="22" t="e">
        <f t="shared" si="10"/>
        <v>#VALUE!</v>
      </c>
      <c r="CM13" s="22" t="e">
        <f t="shared" si="11"/>
        <v>#DIV/0!</v>
      </c>
      <c r="CN13" s="22" t="e">
        <f t="shared" si="12"/>
        <v>#DIV/0!</v>
      </c>
      <c r="CO13" s="22" t="e">
        <f t="shared" si="13"/>
        <v>#DIV/0!</v>
      </c>
      <c r="CP13" s="22" t="e">
        <f t="shared" si="14"/>
        <v>#DIV/0!</v>
      </c>
      <c r="CQ13" s="22" t="e">
        <f t="shared" si="15"/>
        <v>#DIV/0!</v>
      </c>
      <c r="CR13" s="22" t="e">
        <f t="shared" si="16"/>
        <v>#DIV/0!</v>
      </c>
      <c r="CS13" s="22" t="e">
        <f t="shared" si="17"/>
        <v>#DIV/0!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 t="e">
        <f t="shared" si="21"/>
        <v>#DIV/0!</v>
      </c>
      <c r="CX13" s="22" t="e">
        <f t="shared" si="22"/>
        <v>#DIV/0!</v>
      </c>
      <c r="CY13" s="22" t="e">
        <f t="shared" si="23"/>
        <v>#DIV/0!</v>
      </c>
      <c r="CZ13" s="22" t="e">
        <f t="shared" si="24"/>
        <v>#DIV/0!</v>
      </c>
      <c r="DA13" s="22" t="e">
        <f t="shared" si="25"/>
        <v>#DIV/0!</v>
      </c>
      <c r="DB13" s="22" t="e">
        <f t="shared" si="26"/>
        <v>#DIV/0!</v>
      </c>
      <c r="DC13" s="22" t="e">
        <f t="shared" si="27"/>
        <v>#DIV/0!</v>
      </c>
      <c r="DE13" s="22">
        <f t="shared" si="49"/>
        <v>0</v>
      </c>
      <c r="DF13" s="22">
        <f t="shared" si="49"/>
        <v>0</v>
      </c>
      <c r="DG13" s="22">
        <f t="shared" si="50"/>
        <v>0</v>
      </c>
      <c r="DH13" s="22">
        <f t="shared" si="51"/>
        <v>0</v>
      </c>
      <c r="DI13" s="22">
        <f t="shared" si="28"/>
        <v>0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ht="15.75" thickBot="1">
      <c r="A14" s="42"/>
      <c r="B14" s="43"/>
      <c r="C14" s="44"/>
      <c r="D14" s="45"/>
      <c r="E14" s="46"/>
      <c r="F14" s="4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8"/>
      <c r="U14" s="47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8"/>
      <c r="AK14" s="47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8">
        <f>SUM(AZ3:AZ13)</f>
        <v>0</v>
      </c>
      <c r="BA14" s="49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50"/>
      <c r="BW14" s="42"/>
      <c r="BX14" s="43"/>
      <c r="BY14" s="43"/>
      <c r="BZ14" s="43"/>
      <c r="CA14" s="43"/>
      <c r="CB14" s="43"/>
      <c r="CC14" s="43"/>
      <c r="CD14" s="42"/>
      <c r="CE14" s="42"/>
      <c r="CF14" s="42"/>
      <c r="CG14" s="42"/>
      <c r="CH14" s="42"/>
      <c r="CI14" s="42"/>
    </row>
    <row r="15" spans="1:123" ht="15.75" thickBot="1">
      <c r="C15" s="7" t="s">
        <v>37</v>
      </c>
      <c r="D15" s="7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84"/>
      <c r="AF15" s="84"/>
      <c r="AG15" s="84"/>
      <c r="AH15" s="84"/>
      <c r="AI15" s="84"/>
      <c r="AJ15" s="84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7">
        <f>AZ14/2</f>
        <v>0</v>
      </c>
      <c r="BA15" s="1">
        <f t="shared" ref="BA15:BB15" si="55">SUM(E15,U15,AK15)</f>
        <v>0</v>
      </c>
      <c r="BB15" s="52">
        <f t="shared" si="55"/>
        <v>0</v>
      </c>
      <c r="BC15" s="52"/>
      <c r="BD15" s="52">
        <f>SUM(G15,W15,AM15)</f>
        <v>0</v>
      </c>
      <c r="BE15" s="52"/>
      <c r="BF15" s="52">
        <f>SUM(H15,X15,AN15)</f>
        <v>0</v>
      </c>
      <c r="BG15" s="52"/>
      <c r="BH15" s="52">
        <f>SUM(I15,Y15,AO15)</f>
        <v>0</v>
      </c>
      <c r="BI15" s="52">
        <f>SUM(J15,Z15,AP15)</f>
        <v>0</v>
      </c>
      <c r="BJ15" s="52">
        <f>SUM(K15,AA15,AQ15)</f>
        <v>0</v>
      </c>
      <c r="BK15" s="53">
        <f>SUM(AR15,AB15,L15)</f>
        <v>0</v>
      </c>
      <c r="BL15" s="53">
        <f>SUM(AS15,AC15,M15)</f>
        <v>0</v>
      </c>
      <c r="BM15" s="53"/>
      <c r="BN15" s="53">
        <f>SUM(AT15,AD15,N15)</f>
        <v>0</v>
      </c>
      <c r="BO15" s="53"/>
      <c r="BP15" s="53">
        <f>SUM(AU15,AE15,O15)</f>
        <v>0</v>
      </c>
      <c r="BQ15" s="53">
        <f>SUM(AV15,AF15,P15)</f>
        <v>0</v>
      </c>
      <c r="BR15" s="53">
        <f>SUM(AW15,AG15,Q15)</f>
        <v>0</v>
      </c>
      <c r="BS15" s="53"/>
      <c r="BT15" s="53">
        <f>SUM(AX15,AH15,R15)</f>
        <v>0</v>
      </c>
      <c r="BU15" s="53"/>
      <c r="BV15" s="54">
        <f>SUM(AY15,AI15,S15)</f>
        <v>0</v>
      </c>
      <c r="CA15" s="55"/>
      <c r="CB15" s="55"/>
      <c r="CC15">
        <f>SUM(CC3:CC13)</f>
        <v>0</v>
      </c>
    </row>
    <row r="16" spans="1:123">
      <c r="BI16" s="20"/>
      <c r="BY16" s="20"/>
      <c r="CJ16" t="e">
        <f>SUM(CJ3:CJ13)</f>
        <v>#VALUE!</v>
      </c>
      <c r="CK16" t="e">
        <f>SUM(CK3:CK13)</f>
        <v>#VALUE!</v>
      </c>
      <c r="CM16" t="e">
        <f t="shared" ref="CM16:DC16" si="56">SUM(CM3:CM13)</f>
        <v>#DIV/0!</v>
      </c>
      <c r="CN16" t="e">
        <f t="shared" si="56"/>
        <v>#DIV/0!</v>
      </c>
      <c r="CO16" t="e">
        <f t="shared" si="56"/>
        <v>#DIV/0!</v>
      </c>
      <c r="CP16" t="e">
        <f t="shared" si="56"/>
        <v>#DIV/0!</v>
      </c>
      <c r="CQ16" t="e">
        <f t="shared" si="56"/>
        <v>#DIV/0!</v>
      </c>
      <c r="CR16" t="e">
        <f t="shared" si="56"/>
        <v>#DIV/0!</v>
      </c>
      <c r="CS16" t="e">
        <f t="shared" si="56"/>
        <v>#DIV/0!</v>
      </c>
      <c r="CT16" t="e">
        <f t="shared" si="56"/>
        <v>#DIV/0!</v>
      </c>
      <c r="CU16" t="e">
        <f t="shared" si="56"/>
        <v>#DIV/0!</v>
      </c>
      <c r="CV16" t="e">
        <f t="shared" si="56"/>
        <v>#DIV/0!</v>
      </c>
      <c r="CW16" t="e">
        <f t="shared" si="56"/>
        <v>#DIV/0!</v>
      </c>
      <c r="CX16" t="e">
        <f t="shared" si="56"/>
        <v>#DIV/0!</v>
      </c>
      <c r="CY16" t="e">
        <f t="shared" si="56"/>
        <v>#DIV/0!</v>
      </c>
      <c r="CZ16" t="e">
        <f t="shared" si="56"/>
        <v>#DIV/0!</v>
      </c>
      <c r="DA16" t="e">
        <f t="shared" si="56"/>
        <v>#DIV/0!</v>
      </c>
      <c r="DB16" t="e">
        <f t="shared" si="56"/>
        <v>#DIV/0!</v>
      </c>
      <c r="DC16" t="e">
        <f t="shared" si="56"/>
        <v>#DIV/0!</v>
      </c>
    </row>
    <row r="17" spans="3:81" ht="15.75" thickBot="1"/>
    <row r="18" spans="3:81" ht="15.75" thickBot="1">
      <c r="D18" t="s">
        <v>38</v>
      </c>
      <c r="E18" t="s">
        <v>39</v>
      </c>
      <c r="F18" t="s">
        <v>40</v>
      </c>
      <c r="U18" s="55"/>
      <c r="BA18" s="16" t="s">
        <v>8</v>
      </c>
      <c r="BB18" s="17" t="s">
        <v>9</v>
      </c>
      <c r="BC18" s="17"/>
      <c r="BD18" s="17" t="s">
        <v>10</v>
      </c>
      <c r="BE18" s="17"/>
      <c r="BF18" s="17" t="s">
        <v>11</v>
      </c>
      <c r="BG18" s="17"/>
      <c r="BH18" s="17" t="s">
        <v>12</v>
      </c>
      <c r="BI18" s="17" t="s">
        <v>13</v>
      </c>
      <c r="BJ18" s="17" t="s">
        <v>14</v>
      </c>
      <c r="BK18" s="17" t="s">
        <v>15</v>
      </c>
      <c r="BL18" s="17" t="s">
        <v>16</v>
      </c>
      <c r="BM18" s="17"/>
      <c r="BN18" s="17" t="s">
        <v>17</v>
      </c>
      <c r="BO18" s="17"/>
      <c r="BP18" s="17" t="s">
        <v>27</v>
      </c>
      <c r="BQ18" s="17" t="s">
        <v>19</v>
      </c>
      <c r="BR18" s="17" t="s">
        <v>20</v>
      </c>
      <c r="BS18" s="17"/>
      <c r="BT18" s="17" t="s">
        <v>21</v>
      </c>
      <c r="BU18" s="17"/>
      <c r="BV18" s="19" t="s">
        <v>22</v>
      </c>
      <c r="BW18" s="189" t="s">
        <v>41</v>
      </c>
      <c r="BX18" s="190"/>
      <c r="BY18" s="190"/>
      <c r="BZ18" s="190"/>
      <c r="CA18" s="191"/>
      <c r="CB18" s="176" t="s">
        <v>288</v>
      </c>
      <c r="CC18" s="177"/>
    </row>
    <row r="19" spans="3:81" ht="15.75" thickBot="1">
      <c r="D19">
        <v>2007</v>
      </c>
      <c r="E19">
        <v>2008</v>
      </c>
      <c r="F19">
        <v>2009</v>
      </c>
      <c r="G19" t="s">
        <v>42</v>
      </c>
      <c r="AY19" s="178" t="s">
        <v>43</v>
      </c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80" t="s">
        <v>44</v>
      </c>
      <c r="BX19" s="181"/>
      <c r="BY19" s="56"/>
      <c r="BZ19" s="56"/>
      <c r="CA19" s="57">
        <f>SUM(BA21:BV21)</f>
        <v>0</v>
      </c>
      <c r="CB19" s="157">
        <v>0.8</v>
      </c>
      <c r="CC19" s="60" t="e">
        <f>PERCENTILE($CC$1:$CC13,0.8)</f>
        <v>#NUM!</v>
      </c>
    </row>
    <row r="20" spans="3:81" ht="15.75" thickBot="1">
      <c r="C20" t="s">
        <v>45</v>
      </c>
      <c r="D20">
        <f>COUNTIF(D3:D13,"P")</f>
        <v>0</v>
      </c>
      <c r="E20">
        <f>COUNTIF(T3:T13,"P")</f>
        <v>0</v>
      </c>
      <c r="G20">
        <f>AVERAGE(D20:F20)</f>
        <v>0</v>
      </c>
      <c r="AP20" s="55"/>
      <c r="AQ20" s="55"/>
      <c r="AR20" s="55"/>
      <c r="AS20" s="55"/>
      <c r="AT20" s="55"/>
      <c r="AU20" s="55"/>
      <c r="AV20" s="55"/>
      <c r="AW20" s="55"/>
      <c r="AX20" s="55"/>
      <c r="AY20" s="1" t="s">
        <v>46</v>
      </c>
      <c r="AZ20" s="58"/>
      <c r="BA20" s="59">
        <f>SUM(BA3:BA13)</f>
        <v>0</v>
      </c>
      <c r="BB20" s="59">
        <f>SUM(BB3:BB13)</f>
        <v>0</v>
      </c>
      <c r="BC20" s="59"/>
      <c r="BD20" s="59">
        <f>SUM(BD3:BD13)</f>
        <v>0</v>
      </c>
      <c r="BE20" s="59"/>
      <c r="BF20" s="59">
        <f>SUM(BF3:BF13)</f>
        <v>0</v>
      </c>
      <c r="BG20" s="59"/>
      <c r="BH20" s="59">
        <f>SUM(BH3:BH13)</f>
        <v>0</v>
      </c>
      <c r="BI20" s="59">
        <f>SUM(BI3:BI13)</f>
        <v>0</v>
      </c>
      <c r="BJ20" s="59">
        <f>SUM(BJ3:BJ13)</f>
        <v>0</v>
      </c>
      <c r="BK20" s="59">
        <f>SUM(BK3:BK13)</f>
        <v>0</v>
      </c>
      <c r="BL20" s="59">
        <f>SUM(BL3:BL13)</f>
        <v>0</v>
      </c>
      <c r="BM20" s="59"/>
      <c r="BN20" s="59">
        <f>SUM(BN3:BN13)</f>
        <v>0</v>
      </c>
      <c r="BO20" s="59">
        <f>SUM(BO3:BO13)</f>
        <v>0</v>
      </c>
      <c r="BP20" s="59">
        <f>SUM(BP3:BP13)</f>
        <v>0</v>
      </c>
      <c r="BQ20" s="59">
        <f>SUM(BQ3:BQ13)</f>
        <v>0</v>
      </c>
      <c r="BR20" s="59">
        <f>SUM(BR3:BR13)</f>
        <v>0</v>
      </c>
      <c r="BS20" s="59"/>
      <c r="BT20" s="59">
        <f>SUM(BT3:BT13)</f>
        <v>0</v>
      </c>
      <c r="BU20" s="59">
        <f>SUM(BU3:BU13)</f>
        <v>0</v>
      </c>
      <c r="BV20" s="59">
        <f>SUM(BV3:BV13)</f>
        <v>0</v>
      </c>
      <c r="BW20" s="192" t="s">
        <v>29</v>
      </c>
      <c r="BX20" s="193"/>
      <c r="BY20" s="60"/>
      <c r="BZ20" s="60"/>
      <c r="CA20" s="61">
        <f>SUM(BA21:BJ21)</f>
        <v>0</v>
      </c>
      <c r="CB20" s="167">
        <v>0.75</v>
      </c>
      <c r="CC20" s="60" t="e">
        <f>PERCENTILE($CC$1:$CC13,0.75)</f>
        <v>#NUM!</v>
      </c>
    </row>
    <row r="21" spans="3:81" ht="15.75" thickBot="1">
      <c r="C21" t="s">
        <v>47</v>
      </c>
      <c r="D21">
        <f>COUNTIF(D3:D13,"C")</f>
        <v>0</v>
      </c>
      <c r="E21">
        <f>COUNTIF(T3:T13,"C")</f>
        <v>0</v>
      </c>
      <c r="F21">
        <f>COUNTIF(A3:AJ13,"C")</f>
        <v>0</v>
      </c>
      <c r="G21">
        <f>AVERAGE(D21:F21)</f>
        <v>0</v>
      </c>
      <c r="AP21" s="55"/>
      <c r="AQ21" s="55"/>
      <c r="AR21" s="55"/>
      <c r="AS21" s="55"/>
      <c r="AT21" s="55"/>
      <c r="AU21" s="55"/>
      <c r="AV21" s="55"/>
      <c r="AW21" s="55"/>
      <c r="AX21" s="55"/>
      <c r="AY21" s="1" t="s">
        <v>48</v>
      </c>
      <c r="AZ21" s="58"/>
      <c r="BA21" s="52">
        <f>BA20-BA15</f>
        <v>0</v>
      </c>
      <c r="BB21" s="52">
        <f t="shared" ref="BB21:BV21" si="57">BB20-BB15</f>
        <v>0</v>
      </c>
      <c r="BC21" s="52"/>
      <c r="BD21" s="52">
        <f t="shared" si="57"/>
        <v>0</v>
      </c>
      <c r="BE21" s="52"/>
      <c r="BF21" s="52">
        <f t="shared" si="57"/>
        <v>0</v>
      </c>
      <c r="BG21" s="52"/>
      <c r="BH21" s="52">
        <f t="shared" si="57"/>
        <v>0</v>
      </c>
      <c r="BI21" s="52">
        <f t="shared" si="57"/>
        <v>0</v>
      </c>
      <c r="BJ21" s="52">
        <f t="shared" si="57"/>
        <v>0</v>
      </c>
      <c r="BK21" s="52">
        <f t="shared" si="57"/>
        <v>0</v>
      </c>
      <c r="BL21" s="52">
        <f t="shared" si="57"/>
        <v>0</v>
      </c>
      <c r="BM21" s="52"/>
      <c r="BN21" s="52">
        <f t="shared" si="57"/>
        <v>0</v>
      </c>
      <c r="BO21" s="52"/>
      <c r="BP21" s="52">
        <f t="shared" si="57"/>
        <v>0</v>
      </c>
      <c r="BQ21" s="52">
        <f t="shared" si="57"/>
        <v>0</v>
      </c>
      <c r="BR21" s="52">
        <f t="shared" si="57"/>
        <v>0</v>
      </c>
      <c r="BS21" s="52"/>
      <c r="BT21" s="52">
        <f t="shared" si="57"/>
        <v>0</v>
      </c>
      <c r="BU21" s="52"/>
      <c r="BV21" s="52">
        <f t="shared" si="57"/>
        <v>0</v>
      </c>
      <c r="BW21" s="192" t="s">
        <v>49</v>
      </c>
      <c r="BX21" s="193"/>
      <c r="BY21" s="60"/>
      <c r="BZ21" s="60"/>
      <c r="CA21" s="61">
        <f>SUM(BK21:BP21)</f>
        <v>0</v>
      </c>
      <c r="CB21" s="157">
        <v>0.7</v>
      </c>
      <c r="CC21" s="60" t="e">
        <f>PERCENTILE($CC$1:$CC13,0.7)</f>
        <v>#NUM!</v>
      </c>
    </row>
    <row r="22" spans="3:81" ht="15.75" thickBot="1">
      <c r="C22" t="s">
        <v>50</v>
      </c>
      <c r="D22">
        <f>COUNTIF(D3:D13,"V")</f>
        <v>0</v>
      </c>
      <c r="E22">
        <f>COUNTIF(T3:T13,"V")</f>
        <v>0</v>
      </c>
      <c r="F22">
        <f>COUNTIF(AJ3:AJ13,"V")</f>
        <v>0</v>
      </c>
      <c r="G22">
        <f>AVERAGE(D22:F22)</f>
        <v>0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1" t="s">
        <v>51</v>
      </c>
      <c r="AZ22" s="58"/>
      <c r="BA22" s="58">
        <f>BA21*100</f>
        <v>0</v>
      </c>
      <c r="BB22" s="5">
        <f>BB21*80</f>
        <v>0</v>
      </c>
      <c r="BC22" s="5"/>
      <c r="BD22" s="5">
        <f>BD21*60</f>
        <v>0</v>
      </c>
      <c r="BE22" s="5"/>
      <c r="BF22" s="5">
        <f>BF21*40</f>
        <v>0</v>
      </c>
      <c r="BG22" s="5"/>
      <c r="BH22" s="5">
        <f>BH21*20</f>
        <v>0</v>
      </c>
      <c r="BI22" s="5">
        <f>BI21*10</f>
        <v>0</v>
      </c>
      <c r="BJ22" s="5">
        <f>BJ21*5</f>
        <v>0</v>
      </c>
      <c r="BK22" s="5">
        <f>BK21*200</f>
        <v>0</v>
      </c>
      <c r="BL22" s="5">
        <f>BL21*100</f>
        <v>0</v>
      </c>
      <c r="BM22" s="5"/>
      <c r="BN22" s="5">
        <f>BN21*50</f>
        <v>0</v>
      </c>
      <c r="BO22" s="5"/>
      <c r="BP22" s="5">
        <f>BP21*25</f>
        <v>0</v>
      </c>
      <c r="BQ22" s="5">
        <f>BQ21*100</f>
        <v>0</v>
      </c>
      <c r="BR22" s="5">
        <f>BR21*50</f>
        <v>0</v>
      </c>
      <c r="BS22" s="5"/>
      <c r="BT22" s="5">
        <f>BT21*25</f>
        <v>0</v>
      </c>
      <c r="BU22" s="5"/>
      <c r="BV22" s="1">
        <f>BV21*10</f>
        <v>0</v>
      </c>
      <c r="BW22" s="194" t="s">
        <v>52</v>
      </c>
      <c r="BX22" s="195"/>
      <c r="BY22" s="62"/>
      <c r="BZ22" s="62"/>
      <c r="CA22" s="63">
        <f>SUM(BQ21:BV21)</f>
        <v>0</v>
      </c>
      <c r="CB22" s="157">
        <v>0.6</v>
      </c>
      <c r="CC22" s="60" t="e">
        <f>PERCENTILE($CC$1:$CC13,0.6)</f>
        <v>#NUM!</v>
      </c>
    </row>
    <row r="23" spans="3:81" ht="15.75" thickBot="1">
      <c r="C23" t="s">
        <v>34</v>
      </c>
      <c r="D23">
        <f>SUM(D20:D22)</f>
        <v>0</v>
      </c>
      <c r="E23">
        <f>SUM(E20:E22)</f>
        <v>0</v>
      </c>
      <c r="G23">
        <f>AVERAGE(D23:F23)</f>
        <v>0</v>
      </c>
      <c r="AY23" s="64" t="s">
        <v>53</v>
      </c>
      <c r="AZ23" s="65"/>
      <c r="BA23" s="58">
        <f>SUM(BA22:BV22)</f>
        <v>0</v>
      </c>
      <c r="BB23" s="66" t="e">
        <f>BA23/AZ15</f>
        <v>#DIV/0!</v>
      </c>
      <c r="BC23" s="32"/>
      <c r="BW23" s="196" t="s">
        <v>51</v>
      </c>
      <c r="BX23" s="67" t="s">
        <v>54</v>
      </c>
      <c r="BY23" s="56"/>
      <c r="BZ23" s="56"/>
      <c r="CA23" s="68" t="e">
        <f>AVERAGE(CC3:CC13)</f>
        <v>#DIV/0!</v>
      </c>
      <c r="CB23" s="157">
        <v>0.5</v>
      </c>
      <c r="CC23" s="60" t="e">
        <f>PERCENTILE($CC$1:$CC13,0.5)</f>
        <v>#NUM!</v>
      </c>
    </row>
    <row r="24" spans="3:81" ht="15.75" thickBot="1">
      <c r="AY24" s="6"/>
      <c r="AZ24" s="8"/>
      <c r="BA24" s="5">
        <f>(SUM($AZ$3:$AZ$13))*($CE$2/3)</f>
        <v>0</v>
      </c>
      <c r="BB24" s="199" t="str">
        <f>IF(BA23&gt;BA24,"ATINGE CONCEITO 3","NAO")</f>
        <v>NAO</v>
      </c>
      <c r="BC24" s="200"/>
      <c r="BD24" s="200"/>
      <c r="BE24" s="200"/>
      <c r="BF24" s="200"/>
      <c r="BG24" s="200"/>
      <c r="BH24" s="200"/>
      <c r="BW24" s="197"/>
      <c r="BX24" s="69" t="s">
        <v>55</v>
      </c>
      <c r="BY24" s="60"/>
      <c r="BZ24" s="60"/>
      <c r="CA24" s="61" t="e">
        <f>QUARTILE(CC3:CC13,1)</f>
        <v>#NUM!</v>
      </c>
      <c r="CB24" s="157">
        <v>0.4</v>
      </c>
      <c r="CC24" s="60" t="e">
        <f>PERCENTILE($CC$1:$CC13,0.4)</f>
        <v>#NUM!</v>
      </c>
    </row>
    <row r="25" spans="3:81" ht="15.75" thickBot="1">
      <c r="AY25" s="70" t="s">
        <v>56</v>
      </c>
      <c r="AZ25" s="71"/>
      <c r="BA25" s="5">
        <f>(SUM($AZ$3:$AZ$13))*($CG$2/3)</f>
        <v>0</v>
      </c>
      <c r="BB25" s="199" t="str">
        <f>IF(BA23&gt;=BA25,"ATINGE CONCEITO 4","NAO")</f>
        <v>ATINGE CONCEITO 4</v>
      </c>
      <c r="BC25" s="200"/>
      <c r="BD25" s="200"/>
      <c r="BE25" s="200"/>
      <c r="BF25" s="200"/>
      <c r="BG25" s="200"/>
      <c r="BH25" s="200"/>
      <c r="BW25" s="197"/>
      <c r="BX25" s="69" t="s">
        <v>57</v>
      </c>
      <c r="BY25" s="60"/>
      <c r="BZ25" s="60"/>
      <c r="CA25" s="72" t="e">
        <f>MEDIAN(CC3:CC13)</f>
        <v>#NUM!</v>
      </c>
      <c r="CB25" s="167">
        <v>0.35</v>
      </c>
      <c r="CC25" s="60" t="e">
        <f>PERCENTILE($CC$1:$CC13,0.35)</f>
        <v>#NUM!</v>
      </c>
    </row>
    <row r="26" spans="3:81" ht="15.75" thickBot="1">
      <c r="AY26" s="64"/>
      <c r="AZ26" s="65"/>
      <c r="BA26" s="5">
        <f>(SUM($AZ$3:$AZ$13))*($CI$2/3)</f>
        <v>0</v>
      </c>
      <c r="BB26" s="199" t="str">
        <f>IF(BA23&gt;=BA26,"ATINGE CONCEITO 5","NAO")</f>
        <v>ATINGE CONCEITO 5</v>
      </c>
      <c r="BC26" s="200"/>
      <c r="BD26" s="200"/>
      <c r="BE26" s="200"/>
      <c r="BF26" s="200"/>
      <c r="BG26" s="200"/>
      <c r="BH26" s="200"/>
      <c r="BW26" s="197"/>
      <c r="BX26" s="69" t="s">
        <v>58</v>
      </c>
      <c r="BY26" s="60"/>
      <c r="BZ26" s="60"/>
      <c r="CA26" s="61" t="e">
        <f>QUARTILE(CC3:CC13,3)</f>
        <v>#NUM!</v>
      </c>
      <c r="CB26" s="157">
        <v>0.3</v>
      </c>
      <c r="CC26" s="60" t="e">
        <f>PERCENTILE($CC$1:$CC13,0.3)</f>
        <v>#NUM!</v>
      </c>
    </row>
    <row r="27" spans="3:81" ht="15.75" thickBot="1">
      <c r="BW27" s="198"/>
      <c r="BX27" s="73" t="s">
        <v>59</v>
      </c>
      <c r="BY27" s="62"/>
      <c r="BZ27" s="62"/>
      <c r="CA27" s="63" t="e">
        <f>QUARTILE(CC3:CC13,4)</f>
        <v>#NUM!</v>
      </c>
    </row>
    <row r="28" spans="3:81" ht="15.75" thickBot="1"/>
    <row r="29" spans="3:81" ht="15.75" thickBot="1">
      <c r="AY29" s="178" t="s">
        <v>60</v>
      </c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84"/>
    </row>
    <row r="30" spans="3:81" ht="15.75" thickBot="1">
      <c r="AY30" s="74"/>
      <c r="AZ30" s="58"/>
      <c r="BA30" s="1" t="s">
        <v>61</v>
      </c>
      <c r="BB30" s="52"/>
      <c r="BC30" s="52"/>
      <c r="BD30" s="52" t="s">
        <v>62</v>
      </c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8"/>
    </row>
    <row r="31" spans="3:81" ht="15.75" thickBot="1">
      <c r="AY31" s="1" t="s">
        <v>63</v>
      </c>
      <c r="AZ31" s="58"/>
      <c r="BA31" s="202">
        <f>AZ15-COUNTIF(CE3:CE13,"=NAO")</f>
        <v>0</v>
      </c>
      <c r="BB31" s="183"/>
      <c r="BC31" s="144"/>
      <c r="BD31" s="203" t="e">
        <f>(BA31/G20)*100</f>
        <v>#DIV/0!</v>
      </c>
      <c r="BE31" s="204"/>
      <c r="BF31" s="205"/>
      <c r="BG31" s="143"/>
      <c r="BH31" s="52" t="e">
        <f>IF(BD31&gt;=80,"ATINGEM CONCEITO 3","NAO")</f>
        <v>#DIV/0!</v>
      </c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8"/>
    </row>
    <row r="32" spans="3:81" ht="15.75" thickBot="1">
      <c r="AY32" s="1" t="s">
        <v>64</v>
      </c>
      <c r="AZ32" s="58"/>
      <c r="BA32" s="202">
        <f>AZ15-COUNTIF(CG3:CG13,"=NAO")</f>
        <v>0</v>
      </c>
      <c r="BB32" s="183"/>
      <c r="BC32" s="144"/>
      <c r="BD32" s="203" t="e">
        <f>(BA32/G20)*100</f>
        <v>#DIV/0!</v>
      </c>
      <c r="BE32" s="204"/>
      <c r="BF32" s="205"/>
      <c r="BG32" s="143"/>
      <c r="BH32" s="52" t="e">
        <f>IF(BD32&gt;=80," ATINGEM CONCEITO 4","NAO")</f>
        <v>#DIV/0!</v>
      </c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8"/>
    </row>
    <row r="33" spans="51:74" ht="15.75" thickBot="1">
      <c r="AY33" s="206" t="s">
        <v>65</v>
      </c>
      <c r="AZ33" s="207"/>
      <c r="BA33" s="202">
        <f>AZ15-COUNTIF(CI3:CI13,"=NAO")</f>
        <v>0</v>
      </c>
      <c r="BB33" s="183"/>
      <c r="BC33" s="144"/>
      <c r="BD33" s="203" t="e">
        <f>(BA33/G20)*100</f>
        <v>#DIV/0!</v>
      </c>
      <c r="BE33" s="204"/>
      <c r="BF33" s="205"/>
      <c r="BG33" s="143"/>
      <c r="BH33" s="52" t="e">
        <f>IF(BD33&gt;=80,"ATINGEM CONCEITO 5","NAO")</f>
        <v>#DIV/0!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5" spans="51:74" ht="15.75" thickBot="1"/>
    <row r="36" spans="51:74" ht="15.75" thickBot="1">
      <c r="AY36" s="208" t="s">
        <v>66</v>
      </c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10"/>
    </row>
    <row r="37" spans="51:74" ht="15.75" thickBot="1">
      <c r="AY37" t="s">
        <v>42</v>
      </c>
      <c r="AZ37">
        <f>G20</f>
        <v>0</v>
      </c>
      <c r="BA37" s="75" t="s">
        <v>8</v>
      </c>
      <c r="BB37" s="76" t="s">
        <v>9</v>
      </c>
      <c r="BC37" s="76"/>
      <c r="BD37" s="76" t="s">
        <v>10</v>
      </c>
      <c r="BE37" s="76"/>
      <c r="BF37" s="76" t="s">
        <v>11</v>
      </c>
      <c r="BG37" s="76"/>
      <c r="BH37" s="76" t="s">
        <v>12</v>
      </c>
      <c r="BI37" s="76" t="s">
        <v>13</v>
      </c>
      <c r="BJ37" s="76" t="s">
        <v>14</v>
      </c>
      <c r="BK37" s="76" t="s">
        <v>15</v>
      </c>
      <c r="BL37" s="76" t="s">
        <v>16</v>
      </c>
      <c r="BM37" s="76"/>
      <c r="BN37" s="76" t="s">
        <v>17</v>
      </c>
      <c r="BO37" s="76"/>
      <c r="BP37" s="76" t="s">
        <v>27</v>
      </c>
      <c r="BQ37" s="76" t="s">
        <v>19</v>
      </c>
      <c r="BR37" s="76" t="s">
        <v>20</v>
      </c>
      <c r="BS37" s="76"/>
      <c r="BT37" s="76" t="s">
        <v>21</v>
      </c>
      <c r="BU37" s="76"/>
      <c r="BV37" s="77" t="s">
        <v>22</v>
      </c>
    </row>
    <row r="38" spans="51:74">
      <c r="AY38" t="s">
        <v>67</v>
      </c>
      <c r="BA38">
        <f>COUNTIF(BA3:BA13,"&gt;0")</f>
        <v>0</v>
      </c>
      <c r="BB38">
        <f>COUNTIF(BB3:BB13,"&gt;0")</f>
        <v>0</v>
      </c>
      <c r="BD38">
        <f>COUNTIF(BD3:BD13,"&gt;0")</f>
        <v>0</v>
      </c>
      <c r="BF38">
        <f>COUNTIF(BF3:BF13,"&gt;0")</f>
        <v>0</v>
      </c>
      <c r="BH38">
        <f t="shared" ref="BH38:BV38" si="58">COUNTIF(BH3:BH13,"&gt;0")</f>
        <v>0</v>
      </c>
      <c r="BI38">
        <f t="shared" si="58"/>
        <v>0</v>
      </c>
      <c r="BJ38">
        <f t="shared" si="58"/>
        <v>0</v>
      </c>
      <c r="BK38">
        <f t="shared" si="58"/>
        <v>0</v>
      </c>
      <c r="BL38">
        <f t="shared" si="58"/>
        <v>0</v>
      </c>
      <c r="BM38">
        <f t="shared" si="58"/>
        <v>0</v>
      </c>
      <c r="BN38">
        <f t="shared" si="58"/>
        <v>0</v>
      </c>
      <c r="BO38">
        <f t="shared" si="58"/>
        <v>0</v>
      </c>
      <c r="BP38">
        <f t="shared" si="58"/>
        <v>0</v>
      </c>
      <c r="BQ38">
        <f t="shared" si="58"/>
        <v>0</v>
      </c>
      <c r="BR38">
        <f t="shared" si="58"/>
        <v>0</v>
      </c>
      <c r="BS38">
        <f t="shared" si="58"/>
        <v>0</v>
      </c>
      <c r="BT38">
        <f t="shared" si="58"/>
        <v>0</v>
      </c>
      <c r="BU38">
        <f t="shared" si="58"/>
        <v>0</v>
      </c>
      <c r="BV38">
        <f t="shared" si="58"/>
        <v>0</v>
      </c>
    </row>
    <row r="39" spans="51:74">
      <c r="AY39" t="s">
        <v>68</v>
      </c>
      <c r="BA39" s="78" t="e">
        <f>BA38/$AZ$37*100</f>
        <v>#DIV/0!</v>
      </c>
      <c r="BB39" s="78" t="e">
        <f t="shared" ref="BB39:BV39" si="59">BB38/$AZ$37*100</f>
        <v>#DIV/0!</v>
      </c>
      <c r="BC39" s="78"/>
      <c r="BD39" s="78" t="e">
        <f t="shared" si="59"/>
        <v>#DIV/0!</v>
      </c>
      <c r="BE39" s="78"/>
      <c r="BF39" s="78" t="e">
        <f t="shared" si="59"/>
        <v>#DIV/0!</v>
      </c>
      <c r="BG39" s="78"/>
      <c r="BH39" s="78" t="e">
        <f t="shared" si="59"/>
        <v>#DIV/0!</v>
      </c>
      <c r="BI39" s="78" t="e">
        <f t="shared" si="59"/>
        <v>#DIV/0!</v>
      </c>
      <c r="BJ39" s="78" t="e">
        <f t="shared" si="59"/>
        <v>#DIV/0!</v>
      </c>
      <c r="BK39" s="78" t="e">
        <f t="shared" si="59"/>
        <v>#DIV/0!</v>
      </c>
      <c r="BL39" s="78" t="e">
        <f t="shared" si="59"/>
        <v>#DIV/0!</v>
      </c>
      <c r="BM39" s="78" t="e">
        <f t="shared" si="59"/>
        <v>#DIV/0!</v>
      </c>
      <c r="BN39" s="78" t="e">
        <f t="shared" si="59"/>
        <v>#DIV/0!</v>
      </c>
      <c r="BO39" s="78" t="e">
        <f t="shared" si="59"/>
        <v>#DIV/0!</v>
      </c>
      <c r="BP39" s="78" t="e">
        <f t="shared" si="59"/>
        <v>#DIV/0!</v>
      </c>
      <c r="BQ39" s="78" t="e">
        <f t="shared" si="59"/>
        <v>#DIV/0!</v>
      </c>
      <c r="BR39" s="78" t="e">
        <f t="shared" si="59"/>
        <v>#DIV/0!</v>
      </c>
      <c r="BS39" s="78" t="e">
        <f t="shared" si="59"/>
        <v>#DIV/0!</v>
      </c>
      <c r="BT39" s="78" t="e">
        <f t="shared" si="59"/>
        <v>#DIV/0!</v>
      </c>
      <c r="BU39" s="78" t="e">
        <f t="shared" si="59"/>
        <v>#DIV/0!</v>
      </c>
      <c r="BV39" s="78" t="e">
        <f t="shared" si="59"/>
        <v>#DIV/0!</v>
      </c>
    </row>
    <row r="40" spans="51:74" ht="15.75" thickBot="1">
      <c r="BA40" t="s">
        <v>29</v>
      </c>
      <c r="BK40" t="s">
        <v>49</v>
      </c>
      <c r="BQ40" t="s">
        <v>52</v>
      </c>
    </row>
    <row r="41" spans="51:74" ht="15.75" thickBot="1">
      <c r="AY41" t="s">
        <v>23</v>
      </c>
      <c r="BA41" s="174" t="e">
        <f>COUNTIF(BC3:BC13,"&gt;0")/$AZ$37*100</f>
        <v>#DIV/0!</v>
      </c>
      <c r="BB41" s="175"/>
      <c r="BC41" s="79"/>
      <c r="BJ41" t="s">
        <v>26</v>
      </c>
      <c r="BK41" s="174" t="e">
        <f>COUNTIF(BM3:BM13,"&gt;0")/$AZ$37*100</f>
        <v>#DIV/0!</v>
      </c>
      <c r="BL41" s="175"/>
      <c r="BM41" s="79"/>
      <c r="BP41" t="s">
        <v>28</v>
      </c>
      <c r="BQ41" s="174" t="e">
        <f>COUNTIF(BS3:BS13,"&gt;0")/$AZ$37*100</f>
        <v>#DIV/0!</v>
      </c>
      <c r="BR41" s="175"/>
      <c r="BS41" s="79"/>
    </row>
    <row r="42" spans="51:74" ht="15.75" thickBot="1">
      <c r="AY42" t="s">
        <v>24</v>
      </c>
      <c r="BA42" s="211" t="e">
        <f>COUNTIF(BE3:BE105,"&gt;0")/$AZ$37*100</f>
        <v>#DIV/0!</v>
      </c>
      <c r="BB42" s="212"/>
      <c r="BC42" s="212"/>
      <c r="BD42" s="213"/>
      <c r="BE42" s="79"/>
    </row>
    <row r="43" spans="51:74" ht="15.75" thickBot="1">
      <c r="AY43" t="s">
        <v>69</v>
      </c>
      <c r="BA43" s="174" t="e">
        <f>COUNTIF(BG3:BG13,"&gt;0")/$AZ$37*100</f>
        <v>#DIV/0!</v>
      </c>
      <c r="BB43" s="201"/>
      <c r="BC43" s="201"/>
      <c r="BD43" s="201"/>
      <c r="BE43" s="201"/>
      <c r="BF43" s="175"/>
      <c r="BG43" s="55"/>
    </row>
  </sheetData>
  <protectedRanges>
    <protectedRange password="E804" sqref="T94:AI94" name="Dados da produção_1"/>
  </protectedRanges>
  <mergeCells count="29">
    <mergeCell ref="BA43:BF43"/>
    <mergeCell ref="AY29:BV29"/>
    <mergeCell ref="BA31:BB31"/>
    <mergeCell ref="BD31:BF31"/>
    <mergeCell ref="BA32:BB32"/>
    <mergeCell ref="BD32:BF32"/>
    <mergeCell ref="AY33:AZ33"/>
    <mergeCell ref="BA33:BB33"/>
    <mergeCell ref="BD33:BF33"/>
    <mergeCell ref="AY36:BV36"/>
    <mergeCell ref="BA41:BB41"/>
    <mergeCell ref="BK41:BL41"/>
    <mergeCell ref="BQ41:BR41"/>
    <mergeCell ref="BA42:BD42"/>
    <mergeCell ref="BW20:BX20"/>
    <mergeCell ref="BW21:BX21"/>
    <mergeCell ref="BW22:BX22"/>
    <mergeCell ref="BW23:BW27"/>
    <mergeCell ref="BB24:BH24"/>
    <mergeCell ref="BB25:BH25"/>
    <mergeCell ref="BB26:BH26"/>
    <mergeCell ref="CB18:CC18"/>
    <mergeCell ref="AY19:BV19"/>
    <mergeCell ref="BW19:BX19"/>
    <mergeCell ref="E1:S1"/>
    <mergeCell ref="U1:AI1"/>
    <mergeCell ref="AK1:AY1"/>
    <mergeCell ref="BA1:BV1"/>
    <mergeCell ref="BW18:CA18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DS220"/>
  <sheetViews>
    <sheetView topLeftCell="AR194" workbookViewId="0">
      <selection activeCell="BA221" sqref="BA221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141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142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tr">
        <f>UNIMEP!A3</f>
        <v>UNIMEP</v>
      </c>
      <c r="B3" s="104">
        <f>UNIMEP!B3</f>
        <v>1</v>
      </c>
      <c r="C3" s="104" t="str">
        <f>UNIMEP!C3</f>
        <v>Adriana Pertille</v>
      </c>
      <c r="D3" s="99" t="str">
        <f>UNIMEP!D3</f>
        <v>P</v>
      </c>
      <c r="E3" s="104">
        <f>UNIMEP!E3</f>
        <v>0</v>
      </c>
      <c r="F3" s="104">
        <f>UNIMEP!F3</f>
        <v>0</v>
      </c>
      <c r="G3" s="104">
        <f>UNIMEP!G3</f>
        <v>0</v>
      </c>
      <c r="H3" s="104">
        <f>UNIMEP!H3</f>
        <v>1</v>
      </c>
      <c r="I3" s="104">
        <f>UNIMEP!I3</f>
        <v>0</v>
      </c>
      <c r="J3" s="104">
        <f>UNIMEP!J3</f>
        <v>0</v>
      </c>
      <c r="K3" s="104">
        <f>UNIMEP!K3</f>
        <v>0</v>
      </c>
      <c r="L3" s="104">
        <f>UNIMEP!L3</f>
        <v>0</v>
      </c>
      <c r="M3" s="104">
        <f>UNIMEP!M3</f>
        <v>0</v>
      </c>
      <c r="N3" s="104">
        <f>UNIMEP!N3</f>
        <v>0</v>
      </c>
      <c r="O3" s="104">
        <f>UNIMEP!O3</f>
        <v>0</v>
      </c>
      <c r="P3" s="104">
        <f>UNIMEP!P3</f>
        <v>0</v>
      </c>
      <c r="Q3" s="104">
        <f>UNIMEP!Q3</f>
        <v>0</v>
      </c>
      <c r="R3" s="104">
        <f>UNIMEP!R3</f>
        <v>0</v>
      </c>
      <c r="S3" s="104">
        <f>UNIMEP!S3</f>
        <v>0</v>
      </c>
      <c r="T3" s="99" t="str">
        <f>UNIMEP!T3</f>
        <v>P</v>
      </c>
      <c r="U3" s="104">
        <f>UNIMEP!U3</f>
        <v>0</v>
      </c>
      <c r="V3" s="104">
        <f>UNIMEP!V3</f>
        <v>2</v>
      </c>
      <c r="W3" s="104">
        <f>UNIMEP!W3</f>
        <v>0</v>
      </c>
      <c r="X3" s="104">
        <f>UNIMEP!X3</f>
        <v>0</v>
      </c>
      <c r="Y3" s="104">
        <f>UNIMEP!Y3</f>
        <v>0</v>
      </c>
      <c r="Z3" s="104">
        <f>UNIMEP!Z3</f>
        <v>0</v>
      </c>
      <c r="AA3" s="104">
        <f>UNIMEP!AA3</f>
        <v>0</v>
      </c>
      <c r="AB3" s="104">
        <f>UNIMEP!AB3</f>
        <v>0</v>
      </c>
      <c r="AC3" s="104">
        <f>UNIMEP!AC3</f>
        <v>0</v>
      </c>
      <c r="AD3" s="104">
        <f>UNIMEP!AD3</f>
        <v>0</v>
      </c>
      <c r="AE3" s="104">
        <f>UNIMEP!AE3</f>
        <v>0</v>
      </c>
      <c r="AF3" s="104">
        <f>UNIMEP!AF3</f>
        <v>0</v>
      </c>
      <c r="AG3" s="104">
        <f>UNIMEP!AG3</f>
        <v>0</v>
      </c>
      <c r="AH3" s="104">
        <f>UNIMEP!AH3</f>
        <v>0</v>
      </c>
      <c r="AI3" s="104">
        <f>UNIMEP!AI3</f>
        <v>0</v>
      </c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4" si="0">SUM(E3,U3,AK3)</f>
        <v>0</v>
      </c>
      <c r="BB3" s="29">
        <f t="shared" si="0"/>
        <v>2</v>
      </c>
      <c r="BC3" s="29">
        <f>SUM(BA3:BB3)</f>
        <v>2</v>
      </c>
      <c r="BD3" s="29">
        <f t="shared" ref="BD3:BD14" si="1">SUM(G3,W3,AM3)</f>
        <v>0</v>
      </c>
      <c r="BE3" s="29">
        <f>SUM(BC3:BD3)</f>
        <v>2</v>
      </c>
      <c r="BF3" s="29">
        <f t="shared" ref="BF3:BF14" si="2">SUM(H3,X3,AN3)</f>
        <v>1</v>
      </c>
      <c r="BG3" s="29">
        <f>BA3+BB3+BD3+BF3</f>
        <v>3</v>
      </c>
      <c r="BH3" s="29">
        <f t="shared" ref="BH3:BJ14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4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4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200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200</v>
      </c>
      <c r="CD3" s="156">
        <f t="shared" ref="CD3:CD66" si="6">$CC3-(($CE$2/3)*$AZ3)</f>
        <v>53.333333333333343</v>
      </c>
      <c r="CE3" s="22">
        <f>IF(AZ3=0," ",IF(CD3&gt;=0,3,"NAO"))</f>
        <v>3</v>
      </c>
      <c r="CF3" s="156">
        <f t="shared" ref="CF3:CF66" si="7">$CC3-(($CG$2/3)*$AZ3)</f>
        <v>13.333333333333343</v>
      </c>
      <c r="CG3" s="22">
        <f>IF(AZ3=0," ",IF(CF3&gt;=0,4,"NAO"))</f>
        <v>4</v>
      </c>
      <c r="CH3" s="156">
        <f t="shared" ref="CH3:CH66" si="8">$CC3-(($CI$2/3)*$AZ3)</f>
        <v>-26.666666666666657</v>
      </c>
      <c r="CI3" s="22" t="str">
        <f>IF(AZ3=0," ",IF(CH3&gt;=0,5,"NAO"))</f>
        <v>NAO</v>
      </c>
      <c r="CJ3" s="22">
        <f t="shared" ref="CJ3:CJ34" si="9">(CC3)/(SUM($CC$3:$CC$188))*100</f>
        <v>0.24979703990507712</v>
      </c>
      <c r="CK3" s="22">
        <f t="shared" ref="CK3:CK34" si="10">(CC3/(SUM($CC$3:$CC$188))*100)</f>
        <v>0.24979703990507712</v>
      </c>
      <c r="CM3" s="22">
        <f t="shared" ref="CM3:CM34" si="11">BA3/(SUM(BA$3:BA$188)/100)</f>
        <v>0</v>
      </c>
      <c r="CN3" s="22">
        <f t="shared" ref="CN3:CN34" si="12">BB3/(SUM(BB$3:BB$188)/100)</f>
        <v>0.63492063492063489</v>
      </c>
      <c r="CO3" s="22">
        <f t="shared" ref="CO3:CO34" si="13">BD3/(SUM(BD$3:BD$188)/100)</f>
        <v>0</v>
      </c>
      <c r="CP3" s="22">
        <f t="shared" ref="CP3:CP34" si="14">BF3/(SUM(BF$3:BF$188)/100)</f>
        <v>0.44052863436123346</v>
      </c>
      <c r="CQ3" s="22">
        <f t="shared" ref="CQ3:CQ34" si="15">BH3/(SUM(BH$3:BH$188)/100)</f>
        <v>0</v>
      </c>
      <c r="CR3" s="22">
        <f t="shared" ref="CR3:CR34" si="16">BI3/(SUM(BI$3:BI$188)/100)</f>
        <v>0</v>
      </c>
      <c r="CS3" s="22">
        <f t="shared" ref="CS3:CS34" si="17">BJ3/(SUM(BJ$3:BJ$188)/100)</f>
        <v>0</v>
      </c>
      <c r="CT3" s="22" t="e">
        <f t="shared" ref="CT3:CT34" si="18">BK3/(SUM(BK$3:BK$188)/100)</f>
        <v>#DIV/0!</v>
      </c>
      <c r="CU3" s="22" t="e">
        <f t="shared" ref="CU3:CU34" si="19">BL3/(SUM(BL$3:BL$188)/100)</f>
        <v>#DIV/0!</v>
      </c>
      <c r="CV3" s="22">
        <f t="shared" ref="CV3:CV34" si="20">BN3/(SUM(BN$3:BN$188)/100)</f>
        <v>0</v>
      </c>
      <c r="CW3" s="22">
        <f t="shared" ref="CW3:CW34" si="21">BO3/(SUM(BO$3:BO$188)/100)</f>
        <v>0</v>
      </c>
      <c r="CX3" s="22">
        <f t="shared" ref="CX3:CX34" si="22">BP3/(SUM(BP$3:BP$188)/100)</f>
        <v>0</v>
      </c>
      <c r="CY3" s="22" t="e">
        <f t="shared" ref="CY3:CY34" si="23">BQ3/(SUM(BQ$3:BQ$188)/100)</f>
        <v>#DIV/0!</v>
      </c>
      <c r="CZ3" s="22">
        <f t="shared" ref="CZ3:CZ34" si="24">BR3/(SUM(BR$3:BR$188)/100)</f>
        <v>0</v>
      </c>
      <c r="DA3" s="22">
        <f t="shared" ref="DA3:DA34" si="25">BT3/(SUM(BT$3:BT$188)/100)</f>
        <v>0</v>
      </c>
      <c r="DB3" s="22">
        <f t="shared" ref="DB3:DB34" si="26">BU3/(SUM(BU$3:BU$188)/100)</f>
        <v>0</v>
      </c>
      <c r="DC3" s="22">
        <f t="shared" ref="DC3:DC34" si="27">BV3/(SUM(BV$3:BV$188)/100)</f>
        <v>0</v>
      </c>
      <c r="DE3" s="22">
        <f>COUNTIF(BA3,"&lt;&gt;0")</f>
        <v>0</v>
      </c>
      <c r="DF3" s="22">
        <f>COUNTIF(BB3,"&lt;&gt;0")</f>
        <v>1</v>
      </c>
      <c r="DG3" s="22">
        <f>COUNTIF(BD3,"&lt;&gt;0")</f>
        <v>0</v>
      </c>
      <c r="DH3" s="22">
        <f>COUNTIF(BF3,"&lt;&gt;0")</f>
        <v>1</v>
      </c>
      <c r="DI3" s="22">
        <f t="shared" ref="DI3:DM14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4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tr">
        <f>UNIMEP!A4</f>
        <v>UNIMEP</v>
      </c>
      <c r="B4" s="104">
        <f>UNIMEP!B4</f>
        <v>2</v>
      </c>
      <c r="C4" s="104" t="str">
        <f>UNIMEP!C4</f>
        <v>Carlos Alberto da Silva</v>
      </c>
      <c r="D4" s="99" t="str">
        <f>UNIMEP!D4</f>
        <v>P</v>
      </c>
      <c r="E4" s="104">
        <f>UNIMEP!E4</f>
        <v>0</v>
      </c>
      <c r="F4" s="104">
        <f>UNIMEP!F4</f>
        <v>0</v>
      </c>
      <c r="G4" s="104">
        <f>UNIMEP!G4</f>
        <v>2</v>
      </c>
      <c r="H4" s="104">
        <f>UNIMEP!H4</f>
        <v>0</v>
      </c>
      <c r="I4" s="104">
        <f>UNIMEP!I4</f>
        <v>2</v>
      </c>
      <c r="J4" s="104">
        <f>UNIMEP!J4</f>
        <v>1</v>
      </c>
      <c r="K4" s="104">
        <f>UNIMEP!K4</f>
        <v>1</v>
      </c>
      <c r="L4" s="104">
        <f>UNIMEP!L4</f>
        <v>0</v>
      </c>
      <c r="M4" s="104">
        <f>UNIMEP!M4</f>
        <v>0</v>
      </c>
      <c r="N4" s="104">
        <f>UNIMEP!N4</f>
        <v>0</v>
      </c>
      <c r="O4" s="104">
        <f>UNIMEP!O4</f>
        <v>0</v>
      </c>
      <c r="P4" s="104">
        <f>UNIMEP!P4</f>
        <v>0</v>
      </c>
      <c r="Q4" s="104">
        <f>UNIMEP!Q4</f>
        <v>0</v>
      </c>
      <c r="R4" s="104">
        <f>UNIMEP!R4</f>
        <v>0</v>
      </c>
      <c r="S4" s="104">
        <f>UNIMEP!S4</f>
        <v>0</v>
      </c>
      <c r="T4" s="99" t="str">
        <f>UNIMEP!T4</f>
        <v>P</v>
      </c>
      <c r="U4" s="104">
        <f>UNIMEP!U4</f>
        <v>0</v>
      </c>
      <c r="V4" s="104">
        <f>UNIMEP!V4</f>
        <v>0</v>
      </c>
      <c r="W4" s="104">
        <f>UNIMEP!W4</f>
        <v>1</v>
      </c>
      <c r="X4" s="104">
        <f>UNIMEP!X4</f>
        <v>0</v>
      </c>
      <c r="Y4" s="104">
        <f>UNIMEP!Y4</f>
        <v>0</v>
      </c>
      <c r="Z4" s="104">
        <f>UNIMEP!Z4</f>
        <v>0</v>
      </c>
      <c r="AA4" s="104">
        <f>UNIMEP!AA4</f>
        <v>0</v>
      </c>
      <c r="AB4" s="104">
        <f>UNIMEP!AB4</f>
        <v>0</v>
      </c>
      <c r="AC4" s="104">
        <f>UNIMEP!AC4</f>
        <v>0</v>
      </c>
      <c r="AD4" s="104">
        <f>UNIMEP!AD4</f>
        <v>0</v>
      </c>
      <c r="AE4" s="104">
        <f>UNIMEP!AE4</f>
        <v>0</v>
      </c>
      <c r="AF4" s="104">
        <f>UNIMEP!AF4</f>
        <v>0</v>
      </c>
      <c r="AG4" s="104">
        <f>UNIMEP!AG4</f>
        <v>0</v>
      </c>
      <c r="AH4" s="104">
        <f>UNIMEP!AH4</f>
        <v>0</v>
      </c>
      <c r="AI4" s="104">
        <f>UNIMEP!AI4</f>
        <v>0</v>
      </c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4" si="3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14" si="31">SUM(BA4:BB4)</f>
        <v>0</v>
      </c>
      <c r="BD4" s="29">
        <f t="shared" si="1"/>
        <v>3</v>
      </c>
      <c r="BE4" s="29">
        <f t="shared" ref="BE4:BE14" si="32">SUM(BC4:BD4)</f>
        <v>3</v>
      </c>
      <c r="BF4" s="29">
        <f t="shared" si="2"/>
        <v>0</v>
      </c>
      <c r="BG4" s="29">
        <f t="shared" ref="BG4:BG14" si="33">BA4+BB4+BD4+BF4</f>
        <v>3</v>
      </c>
      <c r="BH4" s="29">
        <f t="shared" si="3"/>
        <v>2</v>
      </c>
      <c r="BI4" s="29">
        <f t="shared" si="3"/>
        <v>1</v>
      </c>
      <c r="BJ4" s="29">
        <f t="shared" si="3"/>
        <v>1</v>
      </c>
      <c r="BK4" s="29">
        <f t="shared" ref="BK4:BL14" si="34">SUM(AR4,AB4,L4)</f>
        <v>0</v>
      </c>
      <c r="BL4" s="29">
        <f t="shared" si="34"/>
        <v>0</v>
      </c>
      <c r="BM4" s="29">
        <f t="shared" ref="BM4:BM14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4" si="36">IF(BO4&gt;=3,3,BO4)</f>
        <v>0</v>
      </c>
      <c r="BQ4" s="29">
        <f t="shared" ref="BQ4:BR14" si="37">SUM(AV4,AF4,P4)</f>
        <v>0</v>
      </c>
      <c r="BR4" s="29">
        <f t="shared" si="37"/>
        <v>0</v>
      </c>
      <c r="BS4" s="29">
        <f t="shared" ref="BS4:BS14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4" si="39">IF(BU4&gt;=3,3,BU4)</f>
        <v>0</v>
      </c>
      <c r="BX4" s="28">
        <f t="shared" ref="BX4:BX14" si="40">(BA4*100)+(BB4*80)+(BD4*60)+(BF4*40)+(BH4*20)</f>
        <v>220</v>
      </c>
      <c r="BY4" s="29">
        <f t="shared" ref="BY4:BY14" si="41">IF(BI4&gt;3,30,BI4*10)</f>
        <v>10</v>
      </c>
      <c r="BZ4" s="29">
        <f t="shared" ref="BZ4:BZ14" si="42">IF(BJ4&gt;3,15,BJ4*5)</f>
        <v>5</v>
      </c>
      <c r="CA4" s="29">
        <f t="shared" ref="CA4:CA14" si="43">(BK4*200)+(BL4*100)+(BN4*50)+(BP4*20)</f>
        <v>0</v>
      </c>
      <c r="CB4" s="29">
        <f t="shared" ref="CB4:CB14" si="44">(BQ4*100)+(BR4*50)+(BT4*25)+(BV4*10)</f>
        <v>0</v>
      </c>
      <c r="CC4" s="30">
        <f t="shared" ref="CC4:CC67" si="45">IF(AZ4&gt;0,SUM(BX4:CB4), "")</f>
        <v>235</v>
      </c>
      <c r="CD4" s="156">
        <f t="shared" si="6"/>
        <v>88.333333333333343</v>
      </c>
      <c r="CE4" s="22">
        <f t="shared" ref="CE4:CE67" si="46">IF(AZ4=0," ",IF(CD4&gt;=0,3,"NAO"))</f>
        <v>3</v>
      </c>
      <c r="CF4" s="156">
        <f t="shared" si="7"/>
        <v>48.333333333333343</v>
      </c>
      <c r="CG4" s="22">
        <f t="shared" ref="CG4:CG67" si="47">IF(AZ4=0," ",IF(CF4&gt;=0,4,"NAO"))</f>
        <v>4</v>
      </c>
      <c r="CH4" s="156">
        <f t="shared" si="8"/>
        <v>8.3333333333333428</v>
      </c>
      <c r="CI4" s="22">
        <f t="shared" ref="CI4:CI67" si="48">IF(AZ4=0," ",IF(CH4&gt;=0,5,"NAO"))</f>
        <v>5</v>
      </c>
      <c r="CJ4" s="22">
        <f t="shared" si="9"/>
        <v>0.29351152188846563</v>
      </c>
      <c r="CK4" s="22">
        <f t="shared" si="10"/>
        <v>0.29351152188846563</v>
      </c>
      <c r="CM4" s="22">
        <f t="shared" si="11"/>
        <v>0</v>
      </c>
      <c r="CN4" s="22">
        <f t="shared" si="12"/>
        <v>0</v>
      </c>
      <c r="CO4" s="22">
        <f t="shared" si="13"/>
        <v>0.59642147117296218</v>
      </c>
      <c r="CP4" s="22">
        <f t="shared" si="14"/>
        <v>0</v>
      </c>
      <c r="CQ4" s="22">
        <f t="shared" si="15"/>
        <v>2.0202020202020203</v>
      </c>
      <c r="CR4" s="22">
        <f t="shared" si="16"/>
        <v>3.7037037037037033</v>
      </c>
      <c r="CS4" s="22">
        <f t="shared" si="17"/>
        <v>2.6315789473684212</v>
      </c>
      <c r="CT4" s="22" t="e">
        <f t="shared" si="18"/>
        <v>#DIV/0!</v>
      </c>
      <c r="CU4" s="22" t="e">
        <f t="shared" si="19"/>
        <v>#DIV/0!</v>
      </c>
      <c r="CV4" s="22">
        <f t="shared" si="20"/>
        <v>0</v>
      </c>
      <c r="CW4" s="22">
        <f t="shared" si="21"/>
        <v>0</v>
      </c>
      <c r="CX4" s="22">
        <f t="shared" si="22"/>
        <v>0</v>
      </c>
      <c r="CY4" s="22" t="e">
        <f t="shared" si="23"/>
        <v>#DIV/0!</v>
      </c>
      <c r="CZ4" s="22">
        <f t="shared" si="24"/>
        <v>0</v>
      </c>
      <c r="DA4" s="22">
        <f t="shared" si="25"/>
        <v>0</v>
      </c>
      <c r="DB4" s="22">
        <f t="shared" si="26"/>
        <v>0</v>
      </c>
      <c r="DC4" s="22">
        <f t="shared" si="27"/>
        <v>0</v>
      </c>
      <c r="DE4" s="22">
        <f t="shared" ref="DE4:DF14" si="49">COUNTIF(BA4,"&lt;&gt;0")</f>
        <v>0</v>
      </c>
      <c r="DF4" s="22">
        <f t="shared" si="49"/>
        <v>0</v>
      </c>
      <c r="DG4" s="22">
        <f t="shared" ref="DG4:DG14" si="50">COUNTIF(BD4,"&lt;&gt;0")</f>
        <v>1</v>
      </c>
      <c r="DH4" s="22">
        <f t="shared" ref="DH4:DH14" si="51">COUNTIF(BF4,"&lt;&gt;0")</f>
        <v>0</v>
      </c>
      <c r="DI4" s="22">
        <f t="shared" si="28"/>
        <v>1</v>
      </c>
      <c r="DJ4" s="22">
        <f t="shared" si="28"/>
        <v>1</v>
      </c>
      <c r="DK4" s="22">
        <f t="shared" si="28"/>
        <v>1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4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4" si="53">COUNTIF(BT4,"&lt;&gt;0")</f>
        <v>0</v>
      </c>
      <c r="DS4" s="22">
        <f t="shared" ref="DS4:DS14" si="54">COUNTIF(BV4,"&lt;&gt;0")</f>
        <v>0</v>
      </c>
    </row>
    <row r="5" spans="1:123" s="22" customFormat="1" ht="15.75" thickBot="1">
      <c r="A5" s="104" t="str">
        <f>UNIMEP!A5</f>
        <v>UNIMEP</v>
      </c>
      <c r="B5" s="104">
        <f>UNIMEP!B5</f>
        <v>3</v>
      </c>
      <c r="C5" s="104" t="str">
        <f>UNIMEP!C5</f>
        <v>Delaine Rodrigues Bigaton</v>
      </c>
      <c r="D5" s="99" t="str">
        <f>UNIMEP!D5</f>
        <v>P</v>
      </c>
      <c r="E5" s="104">
        <f>UNIMEP!E5</f>
        <v>0</v>
      </c>
      <c r="F5" s="104">
        <f>UNIMEP!F5</f>
        <v>0</v>
      </c>
      <c r="G5" s="104">
        <f>UNIMEP!G5</f>
        <v>4</v>
      </c>
      <c r="H5" s="104">
        <f>UNIMEP!H5</f>
        <v>0</v>
      </c>
      <c r="I5" s="104">
        <f>UNIMEP!I5</f>
        <v>0</v>
      </c>
      <c r="J5" s="104">
        <f>UNIMEP!J5</f>
        <v>0</v>
      </c>
      <c r="K5" s="104">
        <f>UNIMEP!K5</f>
        <v>0</v>
      </c>
      <c r="L5" s="104">
        <f>UNIMEP!L5</f>
        <v>0</v>
      </c>
      <c r="M5" s="104">
        <f>UNIMEP!M5</f>
        <v>0</v>
      </c>
      <c r="N5" s="104">
        <f>UNIMEP!N5</f>
        <v>0</v>
      </c>
      <c r="O5" s="104">
        <f>UNIMEP!O5</f>
        <v>0</v>
      </c>
      <c r="P5" s="104">
        <f>UNIMEP!P5</f>
        <v>0</v>
      </c>
      <c r="Q5" s="104">
        <f>UNIMEP!Q5</f>
        <v>0</v>
      </c>
      <c r="R5" s="104">
        <f>UNIMEP!R5</f>
        <v>0</v>
      </c>
      <c r="S5" s="104">
        <f>UNIMEP!S5</f>
        <v>0</v>
      </c>
      <c r="T5" s="99" t="str">
        <f>UNIMEP!T5</f>
        <v>P</v>
      </c>
      <c r="U5" s="104">
        <f>UNIMEP!U5</f>
        <v>0</v>
      </c>
      <c r="V5" s="104">
        <f>UNIMEP!V5</f>
        <v>0</v>
      </c>
      <c r="W5" s="104">
        <f>UNIMEP!W5</f>
        <v>0</v>
      </c>
      <c r="X5" s="104">
        <f>UNIMEP!X5</f>
        <v>0</v>
      </c>
      <c r="Y5" s="104">
        <f>UNIMEP!Y5</f>
        <v>0</v>
      </c>
      <c r="Z5" s="104">
        <f>UNIMEP!Z5</f>
        <v>0</v>
      </c>
      <c r="AA5" s="104">
        <f>UNIMEP!AA5</f>
        <v>0</v>
      </c>
      <c r="AB5" s="104">
        <f>UNIMEP!AB5</f>
        <v>0</v>
      </c>
      <c r="AC5" s="104">
        <f>UNIMEP!AC5</f>
        <v>0</v>
      </c>
      <c r="AD5" s="104">
        <f>UNIMEP!AD5</f>
        <v>0</v>
      </c>
      <c r="AE5" s="104">
        <f>UNIMEP!AE5</f>
        <v>0</v>
      </c>
      <c r="AF5" s="104">
        <f>UNIMEP!AF5</f>
        <v>0</v>
      </c>
      <c r="AG5" s="104">
        <f>UNIMEP!AG5</f>
        <v>0</v>
      </c>
      <c r="AH5" s="104">
        <f>UNIMEP!AH5</f>
        <v>0</v>
      </c>
      <c r="AI5" s="104">
        <f>UNIMEP!AI5</f>
        <v>0</v>
      </c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4</v>
      </c>
      <c r="BE5" s="29">
        <f t="shared" si="32"/>
        <v>4</v>
      </c>
      <c r="BF5" s="29">
        <f t="shared" si="2"/>
        <v>0</v>
      </c>
      <c r="BG5" s="29">
        <f t="shared" si="33"/>
        <v>4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240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240</v>
      </c>
      <c r="CD5" s="156">
        <f t="shared" si="6"/>
        <v>93.333333333333343</v>
      </c>
      <c r="CE5" s="22">
        <f t="shared" si="46"/>
        <v>3</v>
      </c>
      <c r="CF5" s="156">
        <f t="shared" si="7"/>
        <v>53.333333333333343</v>
      </c>
      <c r="CG5" s="22">
        <f t="shared" si="47"/>
        <v>4</v>
      </c>
      <c r="CH5" s="156">
        <f t="shared" si="8"/>
        <v>13.333333333333343</v>
      </c>
      <c r="CI5" s="22">
        <f t="shared" si="48"/>
        <v>5</v>
      </c>
      <c r="CJ5" s="22">
        <f t="shared" si="9"/>
        <v>0.29975644788609257</v>
      </c>
      <c r="CK5" s="22">
        <f t="shared" si="10"/>
        <v>0.29975644788609257</v>
      </c>
      <c r="CM5" s="22">
        <f t="shared" si="11"/>
        <v>0</v>
      </c>
      <c r="CN5" s="22">
        <f t="shared" si="12"/>
        <v>0</v>
      </c>
      <c r="CO5" s="22">
        <f t="shared" si="13"/>
        <v>0.79522862823061624</v>
      </c>
      <c r="CP5" s="22">
        <f t="shared" si="14"/>
        <v>0</v>
      </c>
      <c r="CQ5" s="22">
        <f t="shared" si="15"/>
        <v>0</v>
      </c>
      <c r="CR5" s="22">
        <f t="shared" si="16"/>
        <v>0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>
        <f t="shared" si="20"/>
        <v>0</v>
      </c>
      <c r="CW5" s="22">
        <f t="shared" si="21"/>
        <v>0</v>
      </c>
      <c r="CX5" s="22">
        <f t="shared" si="22"/>
        <v>0</v>
      </c>
      <c r="CY5" s="22" t="e">
        <f t="shared" si="23"/>
        <v>#DIV/0!</v>
      </c>
      <c r="CZ5" s="22">
        <f t="shared" si="24"/>
        <v>0</v>
      </c>
      <c r="DA5" s="22">
        <f t="shared" si="25"/>
        <v>0</v>
      </c>
      <c r="DB5" s="22">
        <f t="shared" si="26"/>
        <v>0</v>
      </c>
      <c r="DC5" s="22">
        <f t="shared" si="27"/>
        <v>0</v>
      </c>
      <c r="DE5" s="22">
        <f t="shared" si="49"/>
        <v>0</v>
      </c>
      <c r="DF5" s="22">
        <f t="shared" si="49"/>
        <v>0</v>
      </c>
      <c r="DG5" s="22">
        <f t="shared" si="50"/>
        <v>1</v>
      </c>
      <c r="DH5" s="22">
        <f t="shared" si="51"/>
        <v>0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tr">
        <f>UNIMEP!A6</f>
        <v>UNIMEP</v>
      </c>
      <c r="B6" s="104">
        <f>UNIMEP!B6</f>
        <v>4</v>
      </c>
      <c r="C6" s="104" t="str">
        <f>UNIMEP!C6</f>
        <v>Denise Castilho Cabrera</v>
      </c>
      <c r="D6" s="99" t="str">
        <f>UNIMEP!D6</f>
        <v>P</v>
      </c>
      <c r="E6" s="104">
        <f>UNIMEP!E6</f>
        <v>0</v>
      </c>
      <c r="F6" s="104">
        <f>UNIMEP!F6</f>
        <v>2</v>
      </c>
      <c r="G6" s="104">
        <f>UNIMEP!G6</f>
        <v>1</v>
      </c>
      <c r="H6" s="104">
        <f>UNIMEP!H6</f>
        <v>0</v>
      </c>
      <c r="I6" s="104">
        <f>UNIMEP!I6</f>
        <v>0</v>
      </c>
      <c r="J6" s="104">
        <f>UNIMEP!J6</f>
        <v>0</v>
      </c>
      <c r="K6" s="104">
        <f>UNIMEP!K6</f>
        <v>1</v>
      </c>
      <c r="L6" s="104">
        <f>UNIMEP!L6</f>
        <v>0</v>
      </c>
      <c r="M6" s="104">
        <f>UNIMEP!M6</f>
        <v>0</v>
      </c>
      <c r="N6" s="104">
        <f>UNIMEP!N6</f>
        <v>0</v>
      </c>
      <c r="O6" s="104">
        <f>UNIMEP!O6</f>
        <v>0</v>
      </c>
      <c r="P6" s="104">
        <f>UNIMEP!P6</f>
        <v>0</v>
      </c>
      <c r="Q6" s="104">
        <f>UNIMEP!Q6</f>
        <v>0</v>
      </c>
      <c r="R6" s="104">
        <f>UNIMEP!R6</f>
        <v>0</v>
      </c>
      <c r="S6" s="104">
        <f>UNIMEP!S6</f>
        <v>0</v>
      </c>
      <c r="T6" s="99" t="str">
        <f>UNIMEP!T6</f>
        <v>P</v>
      </c>
      <c r="U6" s="104">
        <f>UNIMEP!U6</f>
        <v>0</v>
      </c>
      <c r="V6" s="104">
        <f>UNIMEP!V6</f>
        <v>1</v>
      </c>
      <c r="W6" s="104">
        <f>UNIMEP!W6</f>
        <v>1</v>
      </c>
      <c r="X6" s="104">
        <f>UNIMEP!X6</f>
        <v>0</v>
      </c>
      <c r="Y6" s="104">
        <f>UNIMEP!Y6</f>
        <v>0</v>
      </c>
      <c r="Z6" s="104">
        <f>UNIMEP!Z6</f>
        <v>0</v>
      </c>
      <c r="AA6" s="104">
        <f>UNIMEP!AA6</f>
        <v>0</v>
      </c>
      <c r="AB6" s="104">
        <f>UNIMEP!AB6</f>
        <v>0</v>
      </c>
      <c r="AC6" s="104">
        <f>UNIMEP!AC6</f>
        <v>0</v>
      </c>
      <c r="AD6" s="104">
        <f>UNIMEP!AD6</f>
        <v>0</v>
      </c>
      <c r="AE6" s="104">
        <f>UNIMEP!AE6</f>
        <v>0</v>
      </c>
      <c r="AF6" s="104">
        <f>UNIMEP!AF6</f>
        <v>0</v>
      </c>
      <c r="AG6" s="104">
        <f>UNIMEP!AG6</f>
        <v>0</v>
      </c>
      <c r="AH6" s="104">
        <f>UNIMEP!AH6</f>
        <v>1</v>
      </c>
      <c r="AI6" s="104">
        <f>UNIMEP!AI6</f>
        <v>0</v>
      </c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3</v>
      </c>
      <c r="BC6" s="29">
        <f t="shared" si="31"/>
        <v>3</v>
      </c>
      <c r="BD6" s="29">
        <f t="shared" si="1"/>
        <v>2</v>
      </c>
      <c r="BE6" s="29">
        <f t="shared" si="32"/>
        <v>5</v>
      </c>
      <c r="BF6" s="29">
        <f t="shared" si="2"/>
        <v>0</v>
      </c>
      <c r="BG6" s="29">
        <f t="shared" si="33"/>
        <v>5</v>
      </c>
      <c r="BH6" s="29">
        <f t="shared" si="3"/>
        <v>0</v>
      </c>
      <c r="BI6" s="29">
        <f t="shared" si="3"/>
        <v>0</v>
      </c>
      <c r="BJ6" s="29">
        <f t="shared" si="3"/>
        <v>1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1</v>
      </c>
      <c r="BU6" s="30">
        <f t="shared" si="5"/>
        <v>0</v>
      </c>
      <c r="BV6" s="30">
        <f t="shared" si="39"/>
        <v>0</v>
      </c>
      <c r="BX6" s="28">
        <f t="shared" si="40"/>
        <v>360</v>
      </c>
      <c r="BY6" s="29">
        <f t="shared" si="41"/>
        <v>0</v>
      </c>
      <c r="BZ6" s="29">
        <f t="shared" si="42"/>
        <v>5</v>
      </c>
      <c r="CA6" s="29">
        <f t="shared" si="43"/>
        <v>0</v>
      </c>
      <c r="CB6" s="29">
        <f t="shared" si="44"/>
        <v>25</v>
      </c>
      <c r="CC6" s="30">
        <f t="shared" si="45"/>
        <v>390</v>
      </c>
      <c r="CD6" s="156">
        <f t="shared" si="6"/>
        <v>243.33333333333334</v>
      </c>
      <c r="CE6" s="22">
        <f t="shared" si="46"/>
        <v>3</v>
      </c>
      <c r="CF6" s="156">
        <f t="shared" si="7"/>
        <v>203.33333333333334</v>
      </c>
      <c r="CG6" s="22">
        <f t="shared" si="47"/>
        <v>4</v>
      </c>
      <c r="CH6" s="156">
        <f t="shared" si="8"/>
        <v>163.33333333333334</v>
      </c>
      <c r="CI6" s="22">
        <f t="shared" si="48"/>
        <v>5</v>
      </c>
      <c r="CJ6" s="22">
        <f t="shared" si="9"/>
        <v>0.48710422781490037</v>
      </c>
      <c r="CK6" s="22">
        <f t="shared" si="10"/>
        <v>0.48710422781490037</v>
      </c>
      <c r="CM6" s="22">
        <f t="shared" si="11"/>
        <v>0</v>
      </c>
      <c r="CN6" s="22">
        <f t="shared" si="12"/>
        <v>0.95238095238095244</v>
      </c>
      <c r="CO6" s="22">
        <f t="shared" si="13"/>
        <v>0.39761431411530812</v>
      </c>
      <c r="CP6" s="22">
        <f t="shared" si="14"/>
        <v>0</v>
      </c>
      <c r="CQ6" s="22">
        <f t="shared" si="15"/>
        <v>0</v>
      </c>
      <c r="CR6" s="22">
        <f t="shared" si="16"/>
        <v>0</v>
      </c>
      <c r="CS6" s="22">
        <f t="shared" si="17"/>
        <v>2.6315789473684212</v>
      </c>
      <c r="CT6" s="22" t="e">
        <f t="shared" si="18"/>
        <v>#DIV/0!</v>
      </c>
      <c r="CU6" s="22" t="e">
        <f t="shared" si="19"/>
        <v>#DIV/0!</v>
      </c>
      <c r="CV6" s="22">
        <f t="shared" si="20"/>
        <v>0</v>
      </c>
      <c r="CW6" s="22">
        <f t="shared" si="21"/>
        <v>0</v>
      </c>
      <c r="CX6" s="22">
        <f t="shared" si="22"/>
        <v>0</v>
      </c>
      <c r="CY6" s="22" t="e">
        <f t="shared" si="23"/>
        <v>#DIV/0!</v>
      </c>
      <c r="CZ6" s="22">
        <f t="shared" si="24"/>
        <v>0</v>
      </c>
      <c r="DA6" s="22">
        <f t="shared" si="25"/>
        <v>20</v>
      </c>
      <c r="DB6" s="22">
        <f t="shared" si="26"/>
        <v>0</v>
      </c>
      <c r="DC6" s="22">
        <f t="shared" si="27"/>
        <v>0</v>
      </c>
      <c r="DE6" s="22">
        <f t="shared" si="49"/>
        <v>0</v>
      </c>
      <c r="DF6" s="22">
        <f t="shared" si="49"/>
        <v>1</v>
      </c>
      <c r="DG6" s="22">
        <f t="shared" si="50"/>
        <v>1</v>
      </c>
      <c r="DH6" s="22">
        <f t="shared" si="51"/>
        <v>0</v>
      </c>
      <c r="DI6" s="22">
        <f t="shared" si="28"/>
        <v>0</v>
      </c>
      <c r="DJ6" s="22">
        <f t="shared" si="28"/>
        <v>0</v>
      </c>
      <c r="DK6" s="22">
        <f t="shared" si="28"/>
        <v>1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1</v>
      </c>
      <c r="DS6" s="22">
        <f t="shared" si="54"/>
        <v>0</v>
      </c>
    </row>
    <row r="7" spans="1:123" s="22" customFormat="1" ht="15.75" thickBot="1">
      <c r="A7" s="104" t="str">
        <f>UNIMEP!A7</f>
        <v>UNIMEP</v>
      </c>
      <c r="B7" s="104">
        <f>UNIMEP!B7</f>
        <v>5</v>
      </c>
      <c r="C7" s="104" t="str">
        <f>UNIMEP!C7</f>
        <v>Eli Maria Pazzianotto Forti</v>
      </c>
      <c r="D7" s="99" t="str">
        <f>UNIMEP!D7</f>
        <v>P</v>
      </c>
      <c r="E7" s="104">
        <f>UNIMEP!E7</f>
        <v>0</v>
      </c>
      <c r="F7" s="104">
        <f>UNIMEP!F7</f>
        <v>0</v>
      </c>
      <c r="G7" s="104">
        <f>UNIMEP!G7</f>
        <v>0</v>
      </c>
      <c r="H7" s="104">
        <f>UNIMEP!H7</f>
        <v>0</v>
      </c>
      <c r="I7" s="104">
        <f>UNIMEP!I7</f>
        <v>0</v>
      </c>
      <c r="J7" s="104">
        <f>UNIMEP!J7</f>
        <v>0</v>
      </c>
      <c r="K7" s="104">
        <f>UNIMEP!K7</f>
        <v>0</v>
      </c>
      <c r="L7" s="104">
        <f>UNIMEP!L7</f>
        <v>0</v>
      </c>
      <c r="M7" s="104">
        <f>UNIMEP!M7</f>
        <v>0</v>
      </c>
      <c r="N7" s="104">
        <f>UNIMEP!N7</f>
        <v>0</v>
      </c>
      <c r="O7" s="104">
        <f>UNIMEP!O7</f>
        <v>0</v>
      </c>
      <c r="P7" s="104">
        <f>UNIMEP!P7</f>
        <v>0</v>
      </c>
      <c r="Q7" s="104">
        <f>UNIMEP!Q7</f>
        <v>0</v>
      </c>
      <c r="R7" s="104">
        <f>UNIMEP!R7</f>
        <v>0</v>
      </c>
      <c r="S7" s="104">
        <f>UNIMEP!S7</f>
        <v>0</v>
      </c>
      <c r="T7" s="99" t="str">
        <f>UNIMEP!T7</f>
        <v>P</v>
      </c>
      <c r="U7" s="104">
        <f>UNIMEP!U7</f>
        <v>0</v>
      </c>
      <c r="V7" s="104">
        <f>UNIMEP!V7</f>
        <v>1</v>
      </c>
      <c r="W7" s="104">
        <f>UNIMEP!W7</f>
        <v>1</v>
      </c>
      <c r="X7" s="104">
        <f>UNIMEP!X7</f>
        <v>0</v>
      </c>
      <c r="Y7" s="104">
        <f>UNIMEP!Y7</f>
        <v>0</v>
      </c>
      <c r="Z7" s="104">
        <f>UNIMEP!Z7</f>
        <v>0</v>
      </c>
      <c r="AA7" s="104">
        <f>UNIMEP!AA7</f>
        <v>0</v>
      </c>
      <c r="AB7" s="104">
        <f>UNIMEP!AB7</f>
        <v>0</v>
      </c>
      <c r="AC7" s="104">
        <f>UNIMEP!AC7</f>
        <v>0</v>
      </c>
      <c r="AD7" s="104">
        <f>UNIMEP!AD7</f>
        <v>0</v>
      </c>
      <c r="AE7" s="104">
        <f>UNIMEP!AE7</f>
        <v>0</v>
      </c>
      <c r="AF7" s="104">
        <f>UNIMEP!AF7</f>
        <v>0</v>
      </c>
      <c r="AG7" s="104">
        <f>UNIMEP!AG7</f>
        <v>0</v>
      </c>
      <c r="AH7" s="104">
        <f>UNIMEP!AH7</f>
        <v>0</v>
      </c>
      <c r="AI7" s="104">
        <f>UNIMEP!AI7</f>
        <v>0</v>
      </c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1</v>
      </c>
      <c r="BC7" s="29">
        <f t="shared" si="31"/>
        <v>1</v>
      </c>
      <c r="BD7" s="29">
        <f t="shared" si="1"/>
        <v>1</v>
      </c>
      <c r="BE7" s="29">
        <f t="shared" si="32"/>
        <v>2</v>
      </c>
      <c r="BF7" s="29">
        <f t="shared" si="2"/>
        <v>0</v>
      </c>
      <c r="BG7" s="29">
        <f t="shared" si="33"/>
        <v>2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140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140</v>
      </c>
      <c r="CD7" s="156">
        <f t="shared" si="6"/>
        <v>-6.6666666666666572</v>
      </c>
      <c r="CE7" s="22" t="str">
        <f t="shared" si="46"/>
        <v>NAO</v>
      </c>
      <c r="CF7" s="156">
        <f t="shared" si="7"/>
        <v>-46.666666666666657</v>
      </c>
      <c r="CG7" s="22" t="str">
        <f t="shared" si="47"/>
        <v>NAO</v>
      </c>
      <c r="CH7" s="156">
        <f t="shared" si="8"/>
        <v>-86.666666666666657</v>
      </c>
      <c r="CI7" s="22" t="str">
        <f t="shared" si="48"/>
        <v>NAO</v>
      </c>
      <c r="CJ7" s="22">
        <f t="shared" si="9"/>
        <v>0.17485792793355398</v>
      </c>
      <c r="CK7" s="22">
        <f t="shared" si="10"/>
        <v>0.17485792793355398</v>
      </c>
      <c r="CM7" s="22">
        <f t="shared" si="11"/>
        <v>0</v>
      </c>
      <c r="CN7" s="22">
        <f t="shared" si="12"/>
        <v>0.31746031746031744</v>
      </c>
      <c r="CO7" s="22">
        <f t="shared" si="13"/>
        <v>0.19880715705765406</v>
      </c>
      <c r="CP7" s="22">
        <f t="shared" si="14"/>
        <v>0</v>
      </c>
      <c r="CQ7" s="22">
        <f t="shared" si="15"/>
        <v>0</v>
      </c>
      <c r="CR7" s="22">
        <f t="shared" si="16"/>
        <v>0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>
        <f t="shared" si="20"/>
        <v>0</v>
      </c>
      <c r="CW7" s="22">
        <f t="shared" si="21"/>
        <v>0</v>
      </c>
      <c r="CX7" s="22">
        <f t="shared" si="22"/>
        <v>0</v>
      </c>
      <c r="CY7" s="22" t="e">
        <f t="shared" si="23"/>
        <v>#DIV/0!</v>
      </c>
      <c r="CZ7" s="22">
        <f t="shared" si="24"/>
        <v>0</v>
      </c>
      <c r="DA7" s="22">
        <f t="shared" si="25"/>
        <v>0</v>
      </c>
      <c r="DB7" s="22">
        <f t="shared" si="26"/>
        <v>0</v>
      </c>
      <c r="DC7" s="22">
        <f t="shared" si="27"/>
        <v>0</v>
      </c>
      <c r="DE7" s="22">
        <f t="shared" si="49"/>
        <v>0</v>
      </c>
      <c r="DF7" s="22">
        <f t="shared" si="49"/>
        <v>1</v>
      </c>
      <c r="DG7" s="22">
        <f t="shared" si="50"/>
        <v>1</v>
      </c>
      <c r="DH7" s="22">
        <f t="shared" si="51"/>
        <v>0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tr">
        <f>UNIMEP!A8</f>
        <v>UNIMEP</v>
      </c>
      <c r="B8" s="104">
        <f>UNIMEP!B8</f>
        <v>6</v>
      </c>
      <c r="C8" s="104" t="str">
        <f>UNIMEP!C8</f>
        <v>Ester da Silva</v>
      </c>
      <c r="D8" s="99" t="str">
        <f>UNIMEP!D8</f>
        <v>P</v>
      </c>
      <c r="E8" s="104">
        <f>UNIMEP!E8</f>
        <v>0</v>
      </c>
      <c r="F8" s="104">
        <f>UNIMEP!F8</f>
        <v>1</v>
      </c>
      <c r="G8" s="104">
        <f>UNIMEP!G8</f>
        <v>0</v>
      </c>
      <c r="H8" s="104">
        <f>UNIMEP!H8</f>
        <v>1</v>
      </c>
      <c r="I8" s="104">
        <f>UNIMEP!I8</f>
        <v>0</v>
      </c>
      <c r="J8" s="104">
        <f>UNIMEP!J8</f>
        <v>0</v>
      </c>
      <c r="K8" s="104">
        <f>UNIMEP!K8</f>
        <v>0</v>
      </c>
      <c r="L8" s="104">
        <f>UNIMEP!L8</f>
        <v>0</v>
      </c>
      <c r="M8" s="104">
        <f>UNIMEP!M8</f>
        <v>0</v>
      </c>
      <c r="N8" s="104">
        <f>UNIMEP!N8</f>
        <v>0</v>
      </c>
      <c r="O8" s="104">
        <f>UNIMEP!O8</f>
        <v>0</v>
      </c>
      <c r="P8" s="104">
        <f>UNIMEP!P8</f>
        <v>0</v>
      </c>
      <c r="Q8" s="104">
        <f>UNIMEP!Q8</f>
        <v>0</v>
      </c>
      <c r="R8" s="104">
        <f>UNIMEP!R8</f>
        <v>0</v>
      </c>
      <c r="S8" s="104">
        <f>UNIMEP!S8</f>
        <v>0</v>
      </c>
      <c r="T8" s="99" t="str">
        <f>UNIMEP!T8</f>
        <v>P</v>
      </c>
      <c r="U8" s="104">
        <f>UNIMEP!U8</f>
        <v>1</v>
      </c>
      <c r="V8" s="104">
        <f>UNIMEP!V8</f>
        <v>3</v>
      </c>
      <c r="W8" s="104">
        <f>UNIMEP!W8</f>
        <v>3</v>
      </c>
      <c r="X8" s="104">
        <f>UNIMEP!X8</f>
        <v>0</v>
      </c>
      <c r="Y8" s="104">
        <f>UNIMEP!Y8</f>
        <v>1</v>
      </c>
      <c r="Z8" s="104">
        <f>UNIMEP!Z8</f>
        <v>0</v>
      </c>
      <c r="AA8" s="104">
        <f>UNIMEP!AA8</f>
        <v>0</v>
      </c>
      <c r="AB8" s="104">
        <f>UNIMEP!AB8</f>
        <v>0</v>
      </c>
      <c r="AC8" s="104">
        <f>UNIMEP!AC8</f>
        <v>0</v>
      </c>
      <c r="AD8" s="104">
        <f>UNIMEP!AD8</f>
        <v>0</v>
      </c>
      <c r="AE8" s="104">
        <f>UNIMEP!AE8</f>
        <v>0</v>
      </c>
      <c r="AF8" s="104">
        <f>UNIMEP!AF8</f>
        <v>0</v>
      </c>
      <c r="AG8" s="104">
        <f>UNIMEP!AG8</f>
        <v>0</v>
      </c>
      <c r="AH8" s="104">
        <f>UNIMEP!AH8</f>
        <v>0</v>
      </c>
      <c r="AI8" s="104">
        <f>UNIMEP!AI8</f>
        <v>0</v>
      </c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1</v>
      </c>
      <c r="BB8" s="29">
        <f t="shared" si="0"/>
        <v>4</v>
      </c>
      <c r="BC8" s="29">
        <f t="shared" si="31"/>
        <v>5</v>
      </c>
      <c r="BD8" s="29">
        <f t="shared" si="1"/>
        <v>3</v>
      </c>
      <c r="BE8" s="29">
        <f t="shared" si="32"/>
        <v>8</v>
      </c>
      <c r="BF8" s="29">
        <f t="shared" si="2"/>
        <v>1</v>
      </c>
      <c r="BG8" s="29">
        <f t="shared" si="33"/>
        <v>9</v>
      </c>
      <c r="BH8" s="29">
        <f t="shared" si="3"/>
        <v>1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660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660</v>
      </c>
      <c r="CD8" s="156">
        <f t="shared" si="6"/>
        <v>513.33333333333337</v>
      </c>
      <c r="CE8" s="22">
        <f t="shared" si="46"/>
        <v>3</v>
      </c>
      <c r="CF8" s="156">
        <f t="shared" si="7"/>
        <v>473.33333333333337</v>
      </c>
      <c r="CG8" s="22">
        <f t="shared" si="47"/>
        <v>4</v>
      </c>
      <c r="CH8" s="156">
        <f t="shared" si="8"/>
        <v>433.33333333333337</v>
      </c>
      <c r="CI8" s="22">
        <f t="shared" si="48"/>
        <v>5</v>
      </c>
      <c r="CJ8" s="22">
        <f t="shared" si="9"/>
        <v>0.82433023168675457</v>
      </c>
      <c r="CK8" s="22">
        <f t="shared" si="10"/>
        <v>0.82433023168675457</v>
      </c>
      <c r="CM8" s="22">
        <f t="shared" si="11"/>
        <v>0.8</v>
      </c>
      <c r="CN8" s="22">
        <f t="shared" si="12"/>
        <v>1.2698412698412698</v>
      </c>
      <c r="CO8" s="22">
        <f t="shared" si="13"/>
        <v>0.59642147117296218</v>
      </c>
      <c r="CP8" s="22">
        <f t="shared" si="14"/>
        <v>0.44052863436123346</v>
      </c>
      <c r="CQ8" s="22">
        <f t="shared" si="15"/>
        <v>1.0101010101010102</v>
      </c>
      <c r="CR8" s="22">
        <f t="shared" si="16"/>
        <v>0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>
        <f t="shared" si="20"/>
        <v>0</v>
      </c>
      <c r="CW8" s="22">
        <f t="shared" si="21"/>
        <v>0</v>
      </c>
      <c r="CX8" s="22">
        <f t="shared" si="22"/>
        <v>0</v>
      </c>
      <c r="CY8" s="22" t="e">
        <f t="shared" si="23"/>
        <v>#DIV/0!</v>
      </c>
      <c r="CZ8" s="22">
        <f t="shared" si="24"/>
        <v>0</v>
      </c>
      <c r="DA8" s="22">
        <f t="shared" si="25"/>
        <v>0</v>
      </c>
      <c r="DB8" s="22">
        <f t="shared" si="26"/>
        <v>0</v>
      </c>
      <c r="DC8" s="22">
        <f t="shared" si="27"/>
        <v>0</v>
      </c>
      <c r="DE8" s="22">
        <f t="shared" si="49"/>
        <v>1</v>
      </c>
      <c r="DF8" s="22">
        <f t="shared" si="49"/>
        <v>1</v>
      </c>
      <c r="DG8" s="22">
        <f t="shared" si="50"/>
        <v>1</v>
      </c>
      <c r="DH8" s="22">
        <f t="shared" si="51"/>
        <v>1</v>
      </c>
      <c r="DI8" s="22">
        <f t="shared" si="28"/>
        <v>1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tr">
        <f>UNIMEP!A9</f>
        <v>UNIMEP</v>
      </c>
      <c r="B9" s="104">
        <f>UNIMEP!B9</f>
        <v>7</v>
      </c>
      <c r="C9" s="104" t="str">
        <f>UNIMEP!C9</f>
        <v>Maria Luiza Ozores Polacow</v>
      </c>
      <c r="D9" s="99" t="str">
        <f>UNIMEP!D9</f>
        <v>P</v>
      </c>
      <c r="E9" s="104">
        <f>UNIMEP!E9</f>
        <v>0</v>
      </c>
      <c r="F9" s="104">
        <f>UNIMEP!F9</f>
        <v>0</v>
      </c>
      <c r="G9" s="104">
        <f>UNIMEP!G9</f>
        <v>1</v>
      </c>
      <c r="H9" s="104">
        <f>UNIMEP!H9</f>
        <v>0</v>
      </c>
      <c r="I9" s="104">
        <f>UNIMEP!I9</f>
        <v>2</v>
      </c>
      <c r="J9" s="104">
        <f>UNIMEP!J9</f>
        <v>0</v>
      </c>
      <c r="K9" s="104">
        <f>UNIMEP!K9</f>
        <v>0</v>
      </c>
      <c r="L9" s="104">
        <f>UNIMEP!L9</f>
        <v>0</v>
      </c>
      <c r="M9" s="104">
        <f>UNIMEP!M9</f>
        <v>0</v>
      </c>
      <c r="N9" s="104">
        <f>UNIMEP!N9</f>
        <v>0</v>
      </c>
      <c r="O9" s="104">
        <f>UNIMEP!O9</f>
        <v>0</v>
      </c>
      <c r="P9" s="104">
        <f>UNIMEP!P9</f>
        <v>0</v>
      </c>
      <c r="Q9" s="104">
        <f>UNIMEP!Q9</f>
        <v>0</v>
      </c>
      <c r="R9" s="104">
        <f>UNIMEP!R9</f>
        <v>0</v>
      </c>
      <c r="S9" s="104">
        <f>UNIMEP!S9</f>
        <v>0</v>
      </c>
      <c r="T9" s="99" t="str">
        <f>UNIMEP!T9</f>
        <v>P</v>
      </c>
      <c r="U9" s="104">
        <f>UNIMEP!U9</f>
        <v>0</v>
      </c>
      <c r="V9" s="104">
        <f>UNIMEP!V9</f>
        <v>2</v>
      </c>
      <c r="W9" s="104">
        <f>UNIMEP!W9</f>
        <v>1</v>
      </c>
      <c r="X9" s="104">
        <f>UNIMEP!X9</f>
        <v>0</v>
      </c>
      <c r="Y9" s="104">
        <f>UNIMEP!Y9</f>
        <v>1</v>
      </c>
      <c r="Z9" s="104">
        <f>UNIMEP!Z9</f>
        <v>0</v>
      </c>
      <c r="AA9" s="104">
        <f>UNIMEP!AA9</f>
        <v>0</v>
      </c>
      <c r="AB9" s="104">
        <f>UNIMEP!AB9</f>
        <v>0</v>
      </c>
      <c r="AC9" s="104">
        <f>UNIMEP!AC9</f>
        <v>0</v>
      </c>
      <c r="AD9" s="104">
        <f>UNIMEP!AD9</f>
        <v>0</v>
      </c>
      <c r="AE9" s="104">
        <f>UNIMEP!AE9</f>
        <v>0</v>
      </c>
      <c r="AF9" s="104">
        <f>UNIMEP!AF9</f>
        <v>0</v>
      </c>
      <c r="AG9" s="104">
        <f>UNIMEP!AG9</f>
        <v>0</v>
      </c>
      <c r="AH9" s="104">
        <f>UNIMEP!AH9</f>
        <v>0</v>
      </c>
      <c r="AI9" s="104">
        <f>UNIMEP!AI9</f>
        <v>0</v>
      </c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0</v>
      </c>
      <c r="BB9" s="29">
        <f t="shared" si="0"/>
        <v>2</v>
      </c>
      <c r="BC9" s="29">
        <f t="shared" si="31"/>
        <v>2</v>
      </c>
      <c r="BD9" s="29">
        <f t="shared" si="1"/>
        <v>2</v>
      </c>
      <c r="BE9" s="29">
        <f t="shared" si="32"/>
        <v>4</v>
      </c>
      <c r="BF9" s="29">
        <f t="shared" si="2"/>
        <v>0</v>
      </c>
      <c r="BG9" s="29">
        <f t="shared" si="33"/>
        <v>4</v>
      </c>
      <c r="BH9" s="29">
        <f t="shared" si="3"/>
        <v>3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340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340</v>
      </c>
      <c r="CD9" s="156">
        <f t="shared" si="6"/>
        <v>193.33333333333334</v>
      </c>
      <c r="CE9" s="22">
        <f t="shared" si="46"/>
        <v>3</v>
      </c>
      <c r="CF9" s="156">
        <f t="shared" si="7"/>
        <v>153.33333333333334</v>
      </c>
      <c r="CG9" s="22">
        <f t="shared" si="47"/>
        <v>4</v>
      </c>
      <c r="CH9" s="156">
        <f t="shared" si="8"/>
        <v>113.33333333333334</v>
      </c>
      <c r="CI9" s="22">
        <f t="shared" si="48"/>
        <v>5</v>
      </c>
      <c r="CJ9" s="22">
        <f t="shared" si="9"/>
        <v>0.4246549678386311</v>
      </c>
      <c r="CK9" s="22">
        <f t="shared" si="10"/>
        <v>0.4246549678386311</v>
      </c>
      <c r="CM9" s="22">
        <f t="shared" si="11"/>
        <v>0</v>
      </c>
      <c r="CN9" s="22">
        <f t="shared" si="12"/>
        <v>0.63492063492063489</v>
      </c>
      <c r="CO9" s="22">
        <f t="shared" si="13"/>
        <v>0.39761431411530812</v>
      </c>
      <c r="CP9" s="22">
        <f t="shared" si="14"/>
        <v>0</v>
      </c>
      <c r="CQ9" s="22">
        <f t="shared" si="15"/>
        <v>3.0303030303030303</v>
      </c>
      <c r="CR9" s="22">
        <f t="shared" si="16"/>
        <v>0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>
        <f t="shared" si="20"/>
        <v>0</v>
      </c>
      <c r="CW9" s="22">
        <f t="shared" si="21"/>
        <v>0</v>
      </c>
      <c r="CX9" s="22">
        <f t="shared" si="22"/>
        <v>0</v>
      </c>
      <c r="CY9" s="22" t="e">
        <f t="shared" si="23"/>
        <v>#DIV/0!</v>
      </c>
      <c r="CZ9" s="22">
        <f t="shared" si="24"/>
        <v>0</v>
      </c>
      <c r="DA9" s="22">
        <f t="shared" si="25"/>
        <v>0</v>
      </c>
      <c r="DB9" s="22">
        <f t="shared" si="26"/>
        <v>0</v>
      </c>
      <c r="DC9" s="22">
        <f t="shared" si="27"/>
        <v>0</v>
      </c>
      <c r="DE9" s="22">
        <f t="shared" si="49"/>
        <v>0</v>
      </c>
      <c r="DF9" s="22">
        <f t="shared" si="49"/>
        <v>1</v>
      </c>
      <c r="DG9" s="22">
        <f t="shared" si="50"/>
        <v>1</v>
      </c>
      <c r="DH9" s="22">
        <f t="shared" si="51"/>
        <v>0</v>
      </c>
      <c r="DI9" s="22">
        <f t="shared" si="28"/>
        <v>1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tr">
        <f>UNIMEP!A10</f>
        <v>UNIMEP</v>
      </c>
      <c r="B10" s="104">
        <f>UNIMEP!B10</f>
        <v>8</v>
      </c>
      <c r="C10" s="104" t="str">
        <f>UNIMEP!C10</f>
        <v>Marlene Aparecida Moreno</v>
      </c>
      <c r="D10" s="99" t="str">
        <f>UNIMEP!D10</f>
        <v>P</v>
      </c>
      <c r="E10" s="104">
        <f>UNIMEP!E10</f>
        <v>1</v>
      </c>
      <c r="F10" s="104">
        <f>UNIMEP!F10</f>
        <v>0</v>
      </c>
      <c r="G10" s="104">
        <f>UNIMEP!G10</f>
        <v>0</v>
      </c>
      <c r="H10" s="104">
        <f>UNIMEP!H10</f>
        <v>1</v>
      </c>
      <c r="I10" s="104">
        <f>UNIMEP!I10</f>
        <v>0</v>
      </c>
      <c r="J10" s="104">
        <f>UNIMEP!J10</f>
        <v>0</v>
      </c>
      <c r="K10" s="104">
        <f>UNIMEP!K10</f>
        <v>0</v>
      </c>
      <c r="L10" s="104">
        <f>UNIMEP!L10</f>
        <v>0</v>
      </c>
      <c r="M10" s="104">
        <f>UNIMEP!M10</f>
        <v>0</v>
      </c>
      <c r="N10" s="104">
        <f>UNIMEP!N10</f>
        <v>0</v>
      </c>
      <c r="O10" s="104">
        <f>UNIMEP!O10</f>
        <v>0</v>
      </c>
      <c r="P10" s="104">
        <f>UNIMEP!P10</f>
        <v>0</v>
      </c>
      <c r="Q10" s="104">
        <f>UNIMEP!Q10</f>
        <v>0</v>
      </c>
      <c r="R10" s="104">
        <f>UNIMEP!R10</f>
        <v>0</v>
      </c>
      <c r="S10" s="104">
        <f>UNIMEP!S10</f>
        <v>0</v>
      </c>
      <c r="T10" s="99" t="str">
        <f>UNIMEP!T10</f>
        <v>P</v>
      </c>
      <c r="U10" s="104">
        <f>UNIMEP!U10</f>
        <v>0</v>
      </c>
      <c r="V10" s="104">
        <f>UNIMEP!V10</f>
        <v>1</v>
      </c>
      <c r="W10" s="104">
        <f>UNIMEP!W10</f>
        <v>1</v>
      </c>
      <c r="X10" s="104">
        <f>UNIMEP!X10</f>
        <v>0</v>
      </c>
      <c r="Y10" s="104">
        <f>UNIMEP!Y10</f>
        <v>0</v>
      </c>
      <c r="Z10" s="104">
        <f>UNIMEP!Z10</f>
        <v>0</v>
      </c>
      <c r="AA10" s="104">
        <f>UNIMEP!AA10</f>
        <v>0</v>
      </c>
      <c r="AB10" s="104">
        <f>UNIMEP!AB10</f>
        <v>0</v>
      </c>
      <c r="AC10" s="104">
        <f>UNIMEP!AC10</f>
        <v>0</v>
      </c>
      <c r="AD10" s="104">
        <f>UNIMEP!AD10</f>
        <v>0</v>
      </c>
      <c r="AE10" s="104">
        <f>UNIMEP!AE10</f>
        <v>0</v>
      </c>
      <c r="AF10" s="104">
        <f>UNIMEP!AF10</f>
        <v>0</v>
      </c>
      <c r="AG10" s="104">
        <f>UNIMEP!AG10</f>
        <v>0</v>
      </c>
      <c r="AH10" s="104">
        <f>UNIMEP!AH10</f>
        <v>0</v>
      </c>
      <c r="AI10" s="104">
        <f>UNIMEP!AI10</f>
        <v>0</v>
      </c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1</v>
      </c>
      <c r="BB10" s="29">
        <f t="shared" si="0"/>
        <v>1</v>
      </c>
      <c r="BC10" s="29">
        <f t="shared" si="31"/>
        <v>2</v>
      </c>
      <c r="BD10" s="29">
        <f t="shared" si="1"/>
        <v>1</v>
      </c>
      <c r="BE10" s="29">
        <f t="shared" si="32"/>
        <v>3</v>
      </c>
      <c r="BF10" s="29">
        <f t="shared" si="2"/>
        <v>1</v>
      </c>
      <c r="BG10" s="29">
        <f t="shared" si="33"/>
        <v>4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280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>
        <f t="shared" si="45"/>
        <v>280</v>
      </c>
      <c r="CD10" s="156">
        <f t="shared" si="6"/>
        <v>133.33333333333334</v>
      </c>
      <c r="CE10" s="22">
        <f t="shared" si="46"/>
        <v>3</v>
      </c>
      <c r="CF10" s="156">
        <f t="shared" si="7"/>
        <v>93.333333333333343</v>
      </c>
      <c r="CG10" s="22">
        <f t="shared" si="47"/>
        <v>4</v>
      </c>
      <c r="CH10" s="156">
        <f t="shared" si="8"/>
        <v>53.333333333333343</v>
      </c>
      <c r="CI10" s="22">
        <f t="shared" si="48"/>
        <v>5</v>
      </c>
      <c r="CJ10" s="22">
        <f t="shared" si="9"/>
        <v>0.34971585586710796</v>
      </c>
      <c r="CK10" s="22">
        <f t="shared" si="10"/>
        <v>0.34971585586710796</v>
      </c>
      <c r="CM10" s="22">
        <f t="shared" si="11"/>
        <v>0.8</v>
      </c>
      <c r="CN10" s="22">
        <f t="shared" si="12"/>
        <v>0.31746031746031744</v>
      </c>
      <c r="CO10" s="22">
        <f t="shared" si="13"/>
        <v>0.19880715705765406</v>
      </c>
      <c r="CP10" s="22">
        <f t="shared" si="14"/>
        <v>0.44052863436123346</v>
      </c>
      <c r="CQ10" s="22">
        <f t="shared" si="15"/>
        <v>0</v>
      </c>
      <c r="CR10" s="22">
        <f t="shared" si="16"/>
        <v>0</v>
      </c>
      <c r="CS10" s="22">
        <f t="shared" si="17"/>
        <v>0</v>
      </c>
      <c r="CT10" s="22" t="e">
        <f t="shared" si="18"/>
        <v>#DIV/0!</v>
      </c>
      <c r="CU10" s="22" t="e">
        <f t="shared" si="19"/>
        <v>#DIV/0!</v>
      </c>
      <c r="CV10" s="22">
        <f t="shared" si="20"/>
        <v>0</v>
      </c>
      <c r="CW10" s="22">
        <f t="shared" si="21"/>
        <v>0</v>
      </c>
      <c r="CX10" s="22">
        <f t="shared" si="22"/>
        <v>0</v>
      </c>
      <c r="CY10" s="22" t="e">
        <f t="shared" si="23"/>
        <v>#DIV/0!</v>
      </c>
      <c r="CZ10" s="22">
        <f t="shared" si="24"/>
        <v>0</v>
      </c>
      <c r="DA10" s="22">
        <f t="shared" si="25"/>
        <v>0</v>
      </c>
      <c r="DB10" s="22">
        <f t="shared" si="26"/>
        <v>0</v>
      </c>
      <c r="DC10" s="22">
        <f t="shared" si="27"/>
        <v>0</v>
      </c>
      <c r="DE10" s="22">
        <f t="shared" si="49"/>
        <v>1</v>
      </c>
      <c r="DF10" s="22">
        <f t="shared" si="49"/>
        <v>1</v>
      </c>
      <c r="DG10" s="22">
        <f t="shared" si="50"/>
        <v>1</v>
      </c>
      <c r="DH10" s="22">
        <f t="shared" si="51"/>
        <v>1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tr">
        <f>UNIMEP!A11</f>
        <v>UNIMEP</v>
      </c>
      <c r="B11" s="104">
        <f>UNIMEP!B11</f>
        <v>9</v>
      </c>
      <c r="C11" s="104" t="str">
        <f>UNIMEP!C11</f>
        <v>Paula Rezende Camargo (a partir de 2011)</v>
      </c>
      <c r="D11" s="99" t="str">
        <f>UNIMEP!D11</f>
        <v>C</v>
      </c>
      <c r="E11" s="104">
        <f>UNIMEP!E11</f>
        <v>0</v>
      </c>
      <c r="F11" s="104">
        <f>UNIMEP!F11</f>
        <v>0</v>
      </c>
      <c r="G11" s="104">
        <f>UNIMEP!G11</f>
        <v>0</v>
      </c>
      <c r="H11" s="104">
        <f>UNIMEP!H11</f>
        <v>0</v>
      </c>
      <c r="I11" s="104">
        <f>UNIMEP!I11</f>
        <v>0</v>
      </c>
      <c r="J11" s="104">
        <f>UNIMEP!J11</f>
        <v>0</v>
      </c>
      <c r="K11" s="104">
        <f>UNIMEP!K11</f>
        <v>0</v>
      </c>
      <c r="L11" s="104">
        <f>UNIMEP!L11</f>
        <v>0</v>
      </c>
      <c r="M11" s="104">
        <f>UNIMEP!M11</f>
        <v>0</v>
      </c>
      <c r="N11" s="104">
        <f>UNIMEP!N11</f>
        <v>0</v>
      </c>
      <c r="O11" s="104">
        <f>UNIMEP!O11</f>
        <v>0</v>
      </c>
      <c r="P11" s="104">
        <f>UNIMEP!P11</f>
        <v>0</v>
      </c>
      <c r="Q11" s="104">
        <f>UNIMEP!Q11</f>
        <v>0</v>
      </c>
      <c r="R11" s="104">
        <f>UNIMEP!R11</f>
        <v>0</v>
      </c>
      <c r="S11" s="104">
        <f>UNIMEP!S11</f>
        <v>0</v>
      </c>
      <c r="T11" s="99" t="str">
        <f>UNIMEP!T11</f>
        <v>P</v>
      </c>
      <c r="U11" s="104">
        <f>UNIMEP!U11</f>
        <v>0</v>
      </c>
      <c r="V11" s="104">
        <f>UNIMEP!V11</f>
        <v>0</v>
      </c>
      <c r="W11" s="104">
        <f>UNIMEP!W11</f>
        <v>0</v>
      </c>
      <c r="X11" s="104">
        <f>UNIMEP!X11</f>
        <v>0</v>
      </c>
      <c r="Y11" s="104">
        <f>UNIMEP!Y11</f>
        <v>0</v>
      </c>
      <c r="Z11" s="104">
        <f>UNIMEP!Z11</f>
        <v>0</v>
      </c>
      <c r="AA11" s="104">
        <f>UNIMEP!AA11</f>
        <v>0</v>
      </c>
      <c r="AB11" s="104">
        <f>UNIMEP!AB11</f>
        <v>0</v>
      </c>
      <c r="AC11" s="104">
        <f>UNIMEP!AC11</f>
        <v>0</v>
      </c>
      <c r="AD11" s="104">
        <f>UNIMEP!AD11</f>
        <v>0</v>
      </c>
      <c r="AE11" s="104">
        <f>UNIMEP!AE11</f>
        <v>0</v>
      </c>
      <c r="AF11" s="104">
        <f>UNIMEP!AF11</f>
        <v>0</v>
      </c>
      <c r="AG11" s="104">
        <f>UNIMEP!AG11</f>
        <v>0</v>
      </c>
      <c r="AH11" s="104">
        <f>UNIMEP!AH11</f>
        <v>0</v>
      </c>
      <c r="AI11" s="104">
        <f>UNIMEP!AI11</f>
        <v>0</v>
      </c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1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0</v>
      </c>
      <c r="BE11" s="29">
        <f t="shared" si="32"/>
        <v>0</v>
      </c>
      <c r="BF11" s="29">
        <f t="shared" si="2"/>
        <v>0</v>
      </c>
      <c r="BG11" s="29">
        <f t="shared" si="33"/>
        <v>0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0</v>
      </c>
      <c r="CD11" s="156">
        <f t="shared" si="6"/>
        <v>-73.333333333333329</v>
      </c>
      <c r="CE11" s="22" t="str">
        <f t="shared" si="46"/>
        <v>NAO</v>
      </c>
      <c r="CF11" s="156">
        <f t="shared" si="7"/>
        <v>-93.333333333333329</v>
      </c>
      <c r="CG11" s="22" t="str">
        <f t="shared" si="47"/>
        <v>NAO</v>
      </c>
      <c r="CH11" s="156">
        <f t="shared" si="8"/>
        <v>-113.33333333333333</v>
      </c>
      <c r="CI11" s="22" t="str">
        <f t="shared" si="48"/>
        <v>NAO</v>
      </c>
      <c r="CJ11" s="22">
        <f t="shared" si="9"/>
        <v>0</v>
      </c>
      <c r="CK11" s="22">
        <f t="shared" si="10"/>
        <v>0</v>
      </c>
      <c r="CM11" s="22">
        <f t="shared" si="11"/>
        <v>0</v>
      </c>
      <c r="CN11" s="22">
        <f t="shared" si="12"/>
        <v>0</v>
      </c>
      <c r="CO11" s="22">
        <f t="shared" si="13"/>
        <v>0</v>
      </c>
      <c r="CP11" s="22">
        <f t="shared" si="14"/>
        <v>0</v>
      </c>
      <c r="CQ11" s="22">
        <f t="shared" si="15"/>
        <v>0</v>
      </c>
      <c r="CR11" s="22">
        <f t="shared" si="16"/>
        <v>0</v>
      </c>
      <c r="CS11" s="22">
        <f t="shared" si="17"/>
        <v>0</v>
      </c>
      <c r="CT11" s="22" t="e">
        <f t="shared" si="18"/>
        <v>#DIV/0!</v>
      </c>
      <c r="CU11" s="22" t="e">
        <f t="shared" si="19"/>
        <v>#DIV/0!</v>
      </c>
      <c r="CV11" s="22">
        <f t="shared" si="20"/>
        <v>0</v>
      </c>
      <c r="CW11" s="22">
        <f t="shared" si="21"/>
        <v>0</v>
      </c>
      <c r="CX11" s="22">
        <f t="shared" si="22"/>
        <v>0</v>
      </c>
      <c r="CY11" s="22" t="e">
        <f t="shared" si="23"/>
        <v>#DIV/0!</v>
      </c>
      <c r="CZ11" s="22">
        <f t="shared" si="24"/>
        <v>0</v>
      </c>
      <c r="DA11" s="22">
        <f t="shared" si="25"/>
        <v>0</v>
      </c>
      <c r="DB11" s="22">
        <f t="shared" si="26"/>
        <v>0</v>
      </c>
      <c r="DC11" s="22">
        <f t="shared" si="27"/>
        <v>0</v>
      </c>
      <c r="DE11" s="22">
        <f t="shared" si="49"/>
        <v>0</v>
      </c>
      <c r="DF11" s="22">
        <f t="shared" si="49"/>
        <v>0</v>
      </c>
      <c r="DG11" s="22">
        <f t="shared" si="50"/>
        <v>0</v>
      </c>
      <c r="DH11" s="22">
        <f t="shared" si="51"/>
        <v>0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tr">
        <f>UNIMEP!A12</f>
        <v>UNIMEP</v>
      </c>
      <c r="B12" s="104">
        <f>UNIMEP!B12</f>
        <v>10</v>
      </c>
      <c r="C12" s="104" t="str">
        <f>UNIMEP!C12</f>
        <v>Rosana Marcher Teodori</v>
      </c>
      <c r="D12" s="99" t="str">
        <f>UNIMEP!D12</f>
        <v>P</v>
      </c>
      <c r="E12" s="104">
        <f>UNIMEP!E12</f>
        <v>0</v>
      </c>
      <c r="F12" s="104">
        <f>UNIMEP!F12</f>
        <v>0</v>
      </c>
      <c r="G12" s="104">
        <f>UNIMEP!G12</f>
        <v>1</v>
      </c>
      <c r="H12" s="104">
        <f>UNIMEP!H12</f>
        <v>0</v>
      </c>
      <c r="I12" s="104">
        <f>UNIMEP!I12</f>
        <v>0</v>
      </c>
      <c r="J12" s="104">
        <f>UNIMEP!J12</f>
        <v>0</v>
      </c>
      <c r="K12" s="104">
        <f>UNIMEP!K12</f>
        <v>0</v>
      </c>
      <c r="L12" s="104">
        <f>UNIMEP!L12</f>
        <v>0</v>
      </c>
      <c r="M12" s="104">
        <f>UNIMEP!M12</f>
        <v>0</v>
      </c>
      <c r="N12" s="104">
        <f>UNIMEP!N12</f>
        <v>0</v>
      </c>
      <c r="O12" s="104">
        <f>UNIMEP!O12</f>
        <v>0</v>
      </c>
      <c r="P12" s="104">
        <f>UNIMEP!P12</f>
        <v>0</v>
      </c>
      <c r="Q12" s="104">
        <f>UNIMEP!Q12</f>
        <v>0</v>
      </c>
      <c r="R12" s="104">
        <f>UNIMEP!R12</f>
        <v>0</v>
      </c>
      <c r="S12" s="104">
        <f>UNIMEP!S12</f>
        <v>0</v>
      </c>
      <c r="T12" s="99" t="str">
        <f>UNIMEP!T12</f>
        <v>P</v>
      </c>
      <c r="U12" s="104">
        <f>UNIMEP!U12</f>
        <v>0</v>
      </c>
      <c r="V12" s="104">
        <f>UNIMEP!V12</f>
        <v>2</v>
      </c>
      <c r="W12" s="104">
        <f>UNIMEP!W12</f>
        <v>1</v>
      </c>
      <c r="X12" s="104">
        <f>UNIMEP!X12</f>
        <v>0</v>
      </c>
      <c r="Y12" s="104">
        <f>UNIMEP!Y12</f>
        <v>0</v>
      </c>
      <c r="Z12" s="104">
        <f>UNIMEP!Z12</f>
        <v>0</v>
      </c>
      <c r="AA12" s="104">
        <f>UNIMEP!AA12</f>
        <v>0</v>
      </c>
      <c r="AB12" s="104">
        <f>UNIMEP!AB12</f>
        <v>0</v>
      </c>
      <c r="AC12" s="104">
        <f>UNIMEP!AC12</f>
        <v>0</v>
      </c>
      <c r="AD12" s="104">
        <f>UNIMEP!AD12</f>
        <v>0</v>
      </c>
      <c r="AE12" s="104">
        <f>UNIMEP!AE12</f>
        <v>0</v>
      </c>
      <c r="AF12" s="104">
        <f>UNIMEP!AF12</f>
        <v>0</v>
      </c>
      <c r="AG12" s="104">
        <f>UNIMEP!AG12</f>
        <v>0</v>
      </c>
      <c r="AH12" s="104">
        <f>UNIMEP!AH12</f>
        <v>0</v>
      </c>
      <c r="AI12" s="104">
        <f>UNIMEP!AI12</f>
        <v>0</v>
      </c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0</v>
      </c>
      <c r="BB12" s="29">
        <f t="shared" si="0"/>
        <v>2</v>
      </c>
      <c r="BC12" s="29">
        <f t="shared" si="31"/>
        <v>2</v>
      </c>
      <c r="BD12" s="29">
        <f t="shared" si="1"/>
        <v>2</v>
      </c>
      <c r="BE12" s="29">
        <f t="shared" si="32"/>
        <v>4</v>
      </c>
      <c r="BF12" s="29">
        <f t="shared" si="2"/>
        <v>0</v>
      </c>
      <c r="BG12" s="29">
        <f t="shared" si="33"/>
        <v>4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280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280</v>
      </c>
      <c r="CD12" s="156">
        <f t="shared" si="6"/>
        <v>133.33333333333334</v>
      </c>
      <c r="CE12" s="22">
        <f t="shared" si="46"/>
        <v>3</v>
      </c>
      <c r="CF12" s="156">
        <f t="shared" si="7"/>
        <v>93.333333333333343</v>
      </c>
      <c r="CG12" s="22">
        <f t="shared" si="47"/>
        <v>4</v>
      </c>
      <c r="CH12" s="156">
        <f t="shared" si="8"/>
        <v>53.333333333333343</v>
      </c>
      <c r="CI12" s="22">
        <f t="shared" si="48"/>
        <v>5</v>
      </c>
      <c r="CJ12" s="22">
        <f t="shared" si="9"/>
        <v>0.34971585586710796</v>
      </c>
      <c r="CK12" s="22">
        <f t="shared" si="10"/>
        <v>0.34971585586710796</v>
      </c>
      <c r="CM12" s="22">
        <f t="shared" si="11"/>
        <v>0</v>
      </c>
      <c r="CN12" s="22">
        <f t="shared" si="12"/>
        <v>0.63492063492063489</v>
      </c>
      <c r="CO12" s="22">
        <f t="shared" si="13"/>
        <v>0.39761431411530812</v>
      </c>
      <c r="CP12" s="22">
        <f t="shared" si="14"/>
        <v>0</v>
      </c>
      <c r="CQ12" s="22">
        <f t="shared" si="15"/>
        <v>0</v>
      </c>
      <c r="CR12" s="22">
        <f t="shared" si="16"/>
        <v>0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>
        <f t="shared" si="20"/>
        <v>0</v>
      </c>
      <c r="CW12" s="22">
        <f t="shared" si="21"/>
        <v>0</v>
      </c>
      <c r="CX12" s="22">
        <f t="shared" si="22"/>
        <v>0</v>
      </c>
      <c r="CY12" s="22" t="e">
        <f t="shared" si="23"/>
        <v>#DIV/0!</v>
      </c>
      <c r="CZ12" s="22">
        <f t="shared" si="24"/>
        <v>0</v>
      </c>
      <c r="DA12" s="22">
        <f t="shared" si="25"/>
        <v>0</v>
      </c>
      <c r="DB12" s="22">
        <f t="shared" si="26"/>
        <v>0</v>
      </c>
      <c r="DC12" s="22">
        <f t="shared" si="27"/>
        <v>0</v>
      </c>
      <c r="DE12" s="22">
        <f t="shared" si="49"/>
        <v>0</v>
      </c>
      <c r="DF12" s="22">
        <f t="shared" si="49"/>
        <v>1</v>
      </c>
      <c r="DG12" s="22">
        <f t="shared" si="50"/>
        <v>1</v>
      </c>
      <c r="DH12" s="22">
        <f t="shared" si="51"/>
        <v>0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tr">
        <f>UNIMEP!A13</f>
        <v>UNIMEP</v>
      </c>
      <c r="B13" s="104">
        <f>UNIMEP!B13</f>
        <v>11</v>
      </c>
      <c r="C13" s="104" t="str">
        <f>UNIMEP!C13</f>
        <v>Elaine Caldeira de Oliveira Guirro (até 2010)</v>
      </c>
      <c r="D13" s="99" t="str">
        <f>UNIMEP!D13</f>
        <v>P</v>
      </c>
      <c r="E13" s="104">
        <f>UNIMEP!E13</f>
        <v>0</v>
      </c>
      <c r="F13" s="104">
        <f>UNIMEP!F13</f>
        <v>1</v>
      </c>
      <c r="G13" s="104">
        <f>UNIMEP!G13</f>
        <v>1</v>
      </c>
      <c r="H13" s="104">
        <f>UNIMEP!H13</f>
        <v>0</v>
      </c>
      <c r="I13" s="104">
        <f>UNIMEP!I13</f>
        <v>1</v>
      </c>
      <c r="J13" s="104">
        <f>UNIMEP!J13</f>
        <v>0</v>
      </c>
      <c r="K13" s="104">
        <f>UNIMEP!K13</f>
        <v>0</v>
      </c>
      <c r="L13" s="104">
        <f>UNIMEP!L13</f>
        <v>0</v>
      </c>
      <c r="M13" s="104">
        <f>UNIMEP!M13</f>
        <v>0</v>
      </c>
      <c r="N13" s="104">
        <f>UNIMEP!N13</f>
        <v>0</v>
      </c>
      <c r="O13" s="104">
        <f>UNIMEP!O13</f>
        <v>0</v>
      </c>
      <c r="P13" s="104">
        <f>UNIMEP!P13</f>
        <v>0</v>
      </c>
      <c r="Q13" s="104">
        <f>UNIMEP!Q13</f>
        <v>0</v>
      </c>
      <c r="R13" s="104">
        <f>UNIMEP!R13</f>
        <v>0</v>
      </c>
      <c r="S13" s="104">
        <f>UNIMEP!S13</f>
        <v>0</v>
      </c>
      <c r="T13" s="99" t="str">
        <f>UNIMEP!T13</f>
        <v>C</v>
      </c>
      <c r="U13" s="104">
        <f>UNIMEP!U13</f>
        <v>0</v>
      </c>
      <c r="V13" s="104">
        <f>UNIMEP!V13</f>
        <v>0</v>
      </c>
      <c r="W13" s="104">
        <f>UNIMEP!W13</f>
        <v>0</v>
      </c>
      <c r="X13" s="104">
        <f>UNIMEP!X13</f>
        <v>0</v>
      </c>
      <c r="Y13" s="104">
        <f>UNIMEP!Y13</f>
        <v>0</v>
      </c>
      <c r="Z13" s="104">
        <f>UNIMEP!Z13</f>
        <v>0</v>
      </c>
      <c r="AA13" s="104">
        <f>UNIMEP!AA13</f>
        <v>0</v>
      </c>
      <c r="AB13" s="104">
        <f>UNIMEP!AB13</f>
        <v>0</v>
      </c>
      <c r="AC13" s="104">
        <f>UNIMEP!AC13</f>
        <v>0</v>
      </c>
      <c r="AD13" s="104">
        <f>UNIMEP!AD13</f>
        <v>0</v>
      </c>
      <c r="AE13" s="104">
        <f>UNIMEP!AE13</f>
        <v>0</v>
      </c>
      <c r="AF13" s="104">
        <f>UNIMEP!AF13</f>
        <v>0</v>
      </c>
      <c r="AG13" s="104">
        <f>UNIMEP!AG13</f>
        <v>0</v>
      </c>
      <c r="AH13" s="104">
        <f>UNIMEP!AH13</f>
        <v>0</v>
      </c>
      <c r="AI13" s="104">
        <f>UNIMEP!AI13</f>
        <v>0</v>
      </c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1</v>
      </c>
      <c r="BA13" s="28">
        <f t="shared" si="0"/>
        <v>0</v>
      </c>
      <c r="BB13" s="29">
        <f t="shared" si="0"/>
        <v>1</v>
      </c>
      <c r="BC13" s="29">
        <f t="shared" si="31"/>
        <v>1</v>
      </c>
      <c r="BD13" s="29">
        <f t="shared" si="1"/>
        <v>1</v>
      </c>
      <c r="BE13" s="29">
        <f t="shared" si="32"/>
        <v>2</v>
      </c>
      <c r="BF13" s="29">
        <f t="shared" si="2"/>
        <v>0</v>
      </c>
      <c r="BG13" s="29">
        <f t="shared" si="33"/>
        <v>2</v>
      </c>
      <c r="BH13" s="29">
        <f t="shared" si="3"/>
        <v>1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160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>
        <f t="shared" si="45"/>
        <v>160</v>
      </c>
      <c r="CD13" s="156">
        <f t="shared" si="6"/>
        <v>86.666666666666671</v>
      </c>
      <c r="CE13" s="22">
        <f t="shared" si="46"/>
        <v>3</v>
      </c>
      <c r="CF13" s="156">
        <f t="shared" si="7"/>
        <v>66.666666666666671</v>
      </c>
      <c r="CG13" s="22">
        <f t="shared" si="47"/>
        <v>4</v>
      </c>
      <c r="CH13" s="156">
        <f t="shared" si="8"/>
        <v>46.666666666666671</v>
      </c>
      <c r="CI13" s="22">
        <f t="shared" si="48"/>
        <v>5</v>
      </c>
      <c r="CJ13" s="22">
        <f t="shared" si="9"/>
        <v>0.1998376319240617</v>
      </c>
      <c r="CK13" s="22">
        <f t="shared" si="10"/>
        <v>0.1998376319240617</v>
      </c>
      <c r="CM13" s="22">
        <f t="shared" si="11"/>
        <v>0</v>
      </c>
      <c r="CN13" s="22">
        <f t="shared" si="12"/>
        <v>0.31746031746031744</v>
      </c>
      <c r="CO13" s="22">
        <f t="shared" si="13"/>
        <v>0.19880715705765406</v>
      </c>
      <c r="CP13" s="22">
        <f t="shared" si="14"/>
        <v>0</v>
      </c>
      <c r="CQ13" s="22">
        <f t="shared" si="15"/>
        <v>1.0101010101010102</v>
      </c>
      <c r="CR13" s="22">
        <f t="shared" si="16"/>
        <v>0</v>
      </c>
      <c r="CS13" s="22">
        <f t="shared" si="17"/>
        <v>0</v>
      </c>
      <c r="CT13" s="22" t="e">
        <f t="shared" si="18"/>
        <v>#DIV/0!</v>
      </c>
      <c r="CU13" s="22" t="e">
        <f t="shared" si="19"/>
        <v>#DIV/0!</v>
      </c>
      <c r="CV13" s="22">
        <f t="shared" si="20"/>
        <v>0</v>
      </c>
      <c r="CW13" s="22">
        <f t="shared" si="21"/>
        <v>0</v>
      </c>
      <c r="CX13" s="22">
        <f t="shared" si="22"/>
        <v>0</v>
      </c>
      <c r="CY13" s="22" t="e">
        <f t="shared" si="23"/>
        <v>#DIV/0!</v>
      </c>
      <c r="CZ13" s="22">
        <f t="shared" si="24"/>
        <v>0</v>
      </c>
      <c r="DA13" s="22">
        <f t="shared" si="25"/>
        <v>0</v>
      </c>
      <c r="DB13" s="22">
        <f t="shared" si="26"/>
        <v>0</v>
      </c>
      <c r="DC13" s="22">
        <f t="shared" si="27"/>
        <v>0</v>
      </c>
      <c r="DE13" s="22">
        <f t="shared" si="49"/>
        <v>0</v>
      </c>
      <c r="DF13" s="22">
        <f t="shared" si="49"/>
        <v>1</v>
      </c>
      <c r="DG13" s="22">
        <f t="shared" si="50"/>
        <v>1</v>
      </c>
      <c r="DH13" s="22">
        <f t="shared" si="51"/>
        <v>0</v>
      </c>
      <c r="DI13" s="22">
        <f t="shared" si="28"/>
        <v>1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s="22" customFormat="1" ht="15.75" thickBot="1">
      <c r="A14" s="104" t="str">
        <f>UNIMEP!A14</f>
        <v>UNIMEP</v>
      </c>
      <c r="B14" s="104">
        <f>UNIMEP!B14</f>
        <v>12</v>
      </c>
      <c r="C14" s="104" t="str">
        <f>UNIMEP!C14</f>
        <v>Maria Inaculada de Lima Montebelo</v>
      </c>
      <c r="D14" s="99" t="str">
        <f>UNIMEP!D14</f>
        <v>C</v>
      </c>
      <c r="E14" s="104">
        <f>UNIMEP!E14</f>
        <v>0</v>
      </c>
      <c r="F14" s="104">
        <f>UNIMEP!F14</f>
        <v>0</v>
      </c>
      <c r="G14" s="104">
        <f>UNIMEP!G14</f>
        <v>0</v>
      </c>
      <c r="H14" s="104">
        <f>UNIMEP!H14</f>
        <v>0</v>
      </c>
      <c r="I14" s="104">
        <f>UNIMEP!I14</f>
        <v>0</v>
      </c>
      <c r="J14" s="104">
        <f>UNIMEP!J14</f>
        <v>0</v>
      </c>
      <c r="K14" s="104">
        <f>UNIMEP!K14</f>
        <v>0</v>
      </c>
      <c r="L14" s="104">
        <f>UNIMEP!L14</f>
        <v>0</v>
      </c>
      <c r="M14" s="104">
        <f>UNIMEP!M14</f>
        <v>0</v>
      </c>
      <c r="N14" s="104">
        <f>UNIMEP!N14</f>
        <v>0</v>
      </c>
      <c r="O14" s="104">
        <f>UNIMEP!O14</f>
        <v>0</v>
      </c>
      <c r="P14" s="104">
        <f>UNIMEP!P14</f>
        <v>0</v>
      </c>
      <c r="Q14" s="104">
        <f>UNIMEP!Q14</f>
        <v>0</v>
      </c>
      <c r="R14" s="104">
        <f>UNIMEP!R14</f>
        <v>0</v>
      </c>
      <c r="S14" s="104">
        <f>UNIMEP!S14</f>
        <v>0</v>
      </c>
      <c r="T14" s="99" t="str">
        <f>UNIMEP!T14</f>
        <v>C</v>
      </c>
      <c r="U14" s="104">
        <f>UNIMEP!U14</f>
        <v>0</v>
      </c>
      <c r="V14" s="104">
        <f>UNIMEP!V14</f>
        <v>0</v>
      </c>
      <c r="W14" s="104">
        <f>UNIMEP!W14</f>
        <v>0</v>
      </c>
      <c r="X14" s="104">
        <f>UNIMEP!X14</f>
        <v>0</v>
      </c>
      <c r="Y14" s="104">
        <f>UNIMEP!Y14</f>
        <v>0</v>
      </c>
      <c r="Z14" s="104">
        <f>UNIMEP!Z14</f>
        <v>0</v>
      </c>
      <c r="AA14" s="104">
        <f>UNIMEP!AA14</f>
        <v>0</v>
      </c>
      <c r="AB14" s="104">
        <f>UNIMEP!AB14</f>
        <v>0</v>
      </c>
      <c r="AC14" s="104">
        <f>UNIMEP!AC14</f>
        <v>0</v>
      </c>
      <c r="AD14" s="104">
        <f>UNIMEP!AD14</f>
        <v>0</v>
      </c>
      <c r="AE14" s="104">
        <f>UNIMEP!AE14</f>
        <v>0</v>
      </c>
      <c r="AF14" s="104">
        <f>UNIMEP!AF14</f>
        <v>0</v>
      </c>
      <c r="AG14" s="104">
        <f>UNIMEP!AG14</f>
        <v>0</v>
      </c>
      <c r="AH14" s="104">
        <f>UNIMEP!AH14</f>
        <v>0</v>
      </c>
      <c r="AI14" s="104">
        <f>UNIMEP!AI14</f>
        <v>0</v>
      </c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0</v>
      </c>
      <c r="BA14" s="28">
        <f t="shared" si="0"/>
        <v>0</v>
      </c>
      <c r="BB14" s="29">
        <f t="shared" si="0"/>
        <v>0</v>
      </c>
      <c r="BC14" s="29">
        <f t="shared" si="31"/>
        <v>0</v>
      </c>
      <c r="BD14" s="29">
        <f t="shared" si="1"/>
        <v>0</v>
      </c>
      <c r="BE14" s="29">
        <f t="shared" si="32"/>
        <v>0</v>
      </c>
      <c r="BF14" s="29">
        <f t="shared" si="2"/>
        <v>0</v>
      </c>
      <c r="BG14" s="29">
        <f t="shared" si="33"/>
        <v>0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0</v>
      </c>
      <c r="BV14" s="30">
        <f t="shared" si="39"/>
        <v>0</v>
      </c>
      <c r="BX14" s="28">
        <f t="shared" si="40"/>
        <v>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0</v>
      </c>
      <c r="CC14" s="30" t="str">
        <f t="shared" si="45"/>
        <v/>
      </c>
      <c r="CD14" s="156" t="e">
        <f t="shared" si="6"/>
        <v>#VALUE!</v>
      </c>
      <c r="CE14" s="22" t="str">
        <f t="shared" si="46"/>
        <v xml:space="preserve"> </v>
      </c>
      <c r="CF14" s="156" t="e">
        <f t="shared" si="7"/>
        <v>#VALUE!</v>
      </c>
      <c r="CG14" s="22" t="str">
        <f t="shared" si="47"/>
        <v xml:space="preserve"> </v>
      </c>
      <c r="CH14" s="156" t="e">
        <f t="shared" si="8"/>
        <v>#VALUE!</v>
      </c>
      <c r="CI14" s="22" t="str">
        <f t="shared" si="48"/>
        <v xml:space="preserve"> </v>
      </c>
      <c r="CJ14" s="22" t="e">
        <f t="shared" si="9"/>
        <v>#VALUE!</v>
      </c>
      <c r="CK14" s="22" t="e">
        <f t="shared" si="10"/>
        <v>#VALUE!</v>
      </c>
      <c r="CM14" s="22">
        <f t="shared" si="11"/>
        <v>0</v>
      </c>
      <c r="CN14" s="22">
        <f t="shared" si="12"/>
        <v>0</v>
      </c>
      <c r="CO14" s="22">
        <f t="shared" si="13"/>
        <v>0</v>
      </c>
      <c r="CP14" s="22">
        <f t="shared" si="14"/>
        <v>0</v>
      </c>
      <c r="CQ14" s="22">
        <f t="shared" si="15"/>
        <v>0</v>
      </c>
      <c r="CR14" s="22">
        <f t="shared" si="16"/>
        <v>0</v>
      </c>
      <c r="CS14" s="22">
        <f t="shared" si="17"/>
        <v>0</v>
      </c>
      <c r="CT14" s="22" t="e">
        <f t="shared" si="18"/>
        <v>#DIV/0!</v>
      </c>
      <c r="CU14" s="22" t="e">
        <f t="shared" si="19"/>
        <v>#DIV/0!</v>
      </c>
      <c r="CV14" s="22">
        <f t="shared" si="20"/>
        <v>0</v>
      </c>
      <c r="CW14" s="22">
        <f t="shared" si="21"/>
        <v>0</v>
      </c>
      <c r="CX14" s="22">
        <f t="shared" si="22"/>
        <v>0</v>
      </c>
      <c r="CY14" s="22" t="e">
        <f t="shared" si="23"/>
        <v>#DIV/0!</v>
      </c>
      <c r="CZ14" s="22">
        <f t="shared" si="24"/>
        <v>0</v>
      </c>
      <c r="DA14" s="22">
        <f t="shared" si="25"/>
        <v>0</v>
      </c>
      <c r="DB14" s="22">
        <f t="shared" si="26"/>
        <v>0</v>
      </c>
      <c r="DC14" s="22">
        <f t="shared" si="27"/>
        <v>0</v>
      </c>
      <c r="DE14" s="22">
        <f t="shared" si="49"/>
        <v>0</v>
      </c>
      <c r="DF14" s="22">
        <f t="shared" si="49"/>
        <v>0</v>
      </c>
      <c r="DG14" s="22">
        <f t="shared" si="50"/>
        <v>0</v>
      </c>
      <c r="DH14" s="22">
        <f t="shared" si="51"/>
        <v>0</v>
      </c>
      <c r="DI14" s="22">
        <f t="shared" si="28"/>
        <v>0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0</v>
      </c>
    </row>
    <row r="15" spans="1:123" s="22" customFormat="1" ht="15.75" thickBot="1">
      <c r="A15" s="104" t="str">
        <f>UNIMEP!A15</f>
        <v>UNIMEP</v>
      </c>
      <c r="B15" s="104">
        <f>UNIMEP!B15</f>
        <v>13</v>
      </c>
      <c r="C15" s="104" t="str">
        <f>UNIMEP!C15</f>
        <v>Renata Cristina Oliveira Barrichelo Cunha</v>
      </c>
      <c r="D15" s="99" t="str">
        <f>UNIMEP!D15</f>
        <v>C</v>
      </c>
      <c r="E15" s="104">
        <f>UNIMEP!E15</f>
        <v>0</v>
      </c>
      <c r="F15" s="104">
        <f>UNIMEP!F15</f>
        <v>0</v>
      </c>
      <c r="G15" s="104">
        <f>UNIMEP!G15</f>
        <v>0</v>
      </c>
      <c r="H15" s="104">
        <f>UNIMEP!H15</f>
        <v>0</v>
      </c>
      <c r="I15" s="104">
        <f>UNIMEP!I15</f>
        <v>0</v>
      </c>
      <c r="J15" s="104">
        <f>UNIMEP!J15</f>
        <v>0</v>
      </c>
      <c r="K15" s="104">
        <f>UNIMEP!K15</f>
        <v>0</v>
      </c>
      <c r="L15" s="104">
        <f>UNIMEP!L15</f>
        <v>0</v>
      </c>
      <c r="M15" s="104">
        <f>UNIMEP!M15</f>
        <v>0</v>
      </c>
      <c r="N15" s="104">
        <f>UNIMEP!N15</f>
        <v>0</v>
      </c>
      <c r="O15" s="104">
        <f>UNIMEP!O15</f>
        <v>0</v>
      </c>
      <c r="P15" s="104">
        <f>UNIMEP!P15</f>
        <v>0</v>
      </c>
      <c r="Q15" s="104">
        <f>UNIMEP!Q15</f>
        <v>0</v>
      </c>
      <c r="R15" s="104">
        <f>UNIMEP!R15</f>
        <v>0</v>
      </c>
      <c r="S15" s="104">
        <f>UNIMEP!S15</f>
        <v>0</v>
      </c>
      <c r="T15" s="99" t="str">
        <f>UNIMEP!T15</f>
        <v>C</v>
      </c>
      <c r="U15" s="104">
        <f>UNIMEP!U15</f>
        <v>0</v>
      </c>
      <c r="V15" s="104">
        <f>UNIMEP!V15</f>
        <v>0</v>
      </c>
      <c r="W15" s="104">
        <f>UNIMEP!W15</f>
        <v>0</v>
      </c>
      <c r="X15" s="104">
        <f>UNIMEP!X15</f>
        <v>0</v>
      </c>
      <c r="Y15" s="104">
        <f>UNIMEP!Y15</f>
        <v>0</v>
      </c>
      <c r="Z15" s="104">
        <f>UNIMEP!Z15</f>
        <v>0</v>
      </c>
      <c r="AA15" s="104">
        <f>UNIMEP!AA15</f>
        <v>0</v>
      </c>
      <c r="AB15" s="104">
        <f>UNIMEP!AB15</f>
        <v>0</v>
      </c>
      <c r="AC15" s="104">
        <f>UNIMEP!AC15</f>
        <v>0</v>
      </c>
      <c r="AD15" s="104">
        <f>UNIMEP!AD15</f>
        <v>0</v>
      </c>
      <c r="AE15" s="104">
        <f>UNIMEP!AE15</f>
        <v>0</v>
      </c>
      <c r="AF15" s="104">
        <f>UNIMEP!AF15</f>
        <v>0</v>
      </c>
      <c r="AG15" s="104">
        <f>UNIMEP!AG15</f>
        <v>0</v>
      </c>
      <c r="AH15" s="104">
        <f>UNIMEP!AH15</f>
        <v>0</v>
      </c>
      <c r="AI15" s="104">
        <f>UNIMEP!AI15</f>
        <v>0</v>
      </c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ref="AZ15:AZ78" si="55">COUNTIF(D15:AY15,"P")</f>
        <v>0</v>
      </c>
      <c r="BA15" s="28">
        <f t="shared" ref="BA15:BA78" si="56">SUM(E15,U15,AK15)</f>
        <v>0</v>
      </c>
      <c r="BB15" s="29">
        <f t="shared" ref="BB15:BB78" si="57">SUM(F15,V15,AL15)</f>
        <v>0</v>
      </c>
      <c r="BC15" s="29">
        <f t="shared" ref="BC15:BC78" si="58">SUM(BA15:BB15)</f>
        <v>0</v>
      </c>
      <c r="BD15" s="29">
        <f t="shared" ref="BD15:BD78" si="59">SUM(G15,W15,AM15)</f>
        <v>0</v>
      </c>
      <c r="BE15" s="29">
        <f t="shared" ref="BE15:BE78" si="60">SUM(BC15:BD15)</f>
        <v>0</v>
      </c>
      <c r="BF15" s="29">
        <f t="shared" ref="BF15:BF78" si="61">SUM(H15,X15,AN15)</f>
        <v>0</v>
      </c>
      <c r="BG15" s="29">
        <f t="shared" ref="BG15:BG78" si="62">BA15+BB15+BD15+BF15</f>
        <v>0</v>
      </c>
      <c r="BH15" s="29">
        <f t="shared" ref="BH15:BH78" si="63">SUM(I15,Y15,AO15)</f>
        <v>0</v>
      </c>
      <c r="BI15" s="29">
        <f t="shared" ref="BI15:BI78" si="64">SUM(J15,Z15,AP15)</f>
        <v>0</v>
      </c>
      <c r="BJ15" s="29">
        <f t="shared" ref="BJ15:BJ78" si="65">SUM(K15,AA15,AQ15)</f>
        <v>0</v>
      </c>
      <c r="BK15" s="29">
        <f t="shared" ref="BK15:BK78" si="66">SUM(AR15,AB15,L15)</f>
        <v>0</v>
      </c>
      <c r="BL15" s="29">
        <f t="shared" ref="BL15:BL78" si="67">SUM(AS15,AC15,M15)</f>
        <v>0</v>
      </c>
      <c r="BM15" s="29">
        <f t="shared" ref="BM15:BM78" si="68">SUM(BK15:BL15)</f>
        <v>0</v>
      </c>
      <c r="BN15" s="29">
        <f t="shared" ref="BN15:BN78" si="69">SUM(AT15,AD15,N15)</f>
        <v>0</v>
      </c>
      <c r="BO15" s="29">
        <f t="shared" ref="BO15:BO78" si="70">SUM(AU15,AE15,O15)</f>
        <v>0</v>
      </c>
      <c r="BP15" s="29">
        <f t="shared" ref="BP15:BP78" si="71">IF(BO15&gt;=3,3,BO15)</f>
        <v>0</v>
      </c>
      <c r="BQ15" s="29">
        <f t="shared" ref="BQ15:BQ78" si="72">SUM(AV15,AF15,P15)</f>
        <v>0</v>
      </c>
      <c r="BR15" s="29">
        <f t="shared" ref="BR15:BR78" si="73">SUM(AW15,AG15,Q15)</f>
        <v>0</v>
      </c>
      <c r="BS15" s="29">
        <f t="shared" ref="BS15:BS78" si="74">SUM(BQ15:BR15)</f>
        <v>0</v>
      </c>
      <c r="BT15" s="29">
        <f t="shared" ref="BT15:BT78" si="75">SUM(AX15,AH15,R15)</f>
        <v>0</v>
      </c>
      <c r="BU15" s="30">
        <f t="shared" ref="BU15:BU78" si="76">SUM(AY15,AI15,S15)</f>
        <v>0</v>
      </c>
      <c r="BV15" s="30">
        <f t="shared" ref="BV15:BV78" si="77">IF(BU15&gt;=3,3,BU15)</f>
        <v>0</v>
      </c>
      <c r="BX15" s="28">
        <f t="shared" ref="BX15:BX78" si="78">(BA15*100)+(BB15*80)+(BD15*60)+(BF15*40)+(BH15*20)</f>
        <v>0</v>
      </c>
      <c r="BY15" s="29">
        <f t="shared" ref="BY15:BY78" si="79">IF(BI15&gt;3,30,BI15*10)</f>
        <v>0</v>
      </c>
      <c r="BZ15" s="29">
        <f t="shared" ref="BZ15:BZ78" si="80">IF(BJ15&gt;3,15,BJ15*5)</f>
        <v>0</v>
      </c>
      <c r="CA15" s="29">
        <f t="shared" ref="CA15:CA78" si="81">(BK15*200)+(BL15*100)+(BN15*50)+(BP15*20)</f>
        <v>0</v>
      </c>
      <c r="CB15" s="29">
        <f t="shared" ref="CB15:CB78" si="82">(BQ15*100)+(BR15*50)+(BT15*25)+(BV15*10)</f>
        <v>0</v>
      </c>
      <c r="CC15" s="30" t="str">
        <f t="shared" si="45"/>
        <v/>
      </c>
      <c r="CD15" s="156" t="e">
        <f t="shared" si="6"/>
        <v>#VALUE!</v>
      </c>
      <c r="CE15" s="22" t="str">
        <f t="shared" si="46"/>
        <v xml:space="preserve"> </v>
      </c>
      <c r="CF15" s="156" t="e">
        <f t="shared" si="7"/>
        <v>#VALUE!</v>
      </c>
      <c r="CG15" s="22" t="str">
        <f t="shared" si="47"/>
        <v xml:space="preserve"> </v>
      </c>
      <c r="CH15" s="156" t="e">
        <f t="shared" si="8"/>
        <v>#VALUE!</v>
      </c>
      <c r="CI15" s="22" t="str">
        <f t="shared" si="48"/>
        <v xml:space="preserve"> </v>
      </c>
      <c r="CJ15" s="22" t="e">
        <f t="shared" si="9"/>
        <v>#VALUE!</v>
      </c>
      <c r="CK15" s="22" t="e">
        <f t="shared" si="10"/>
        <v>#VALUE!</v>
      </c>
      <c r="CM15" s="22">
        <f t="shared" si="11"/>
        <v>0</v>
      </c>
      <c r="CN15" s="22">
        <f t="shared" si="12"/>
        <v>0</v>
      </c>
      <c r="CO15" s="22">
        <f t="shared" si="13"/>
        <v>0</v>
      </c>
      <c r="CP15" s="22">
        <f t="shared" si="14"/>
        <v>0</v>
      </c>
      <c r="CQ15" s="22">
        <f t="shared" si="15"/>
        <v>0</v>
      </c>
      <c r="CR15" s="22">
        <f t="shared" si="16"/>
        <v>0</v>
      </c>
      <c r="CS15" s="22">
        <f t="shared" si="17"/>
        <v>0</v>
      </c>
      <c r="CT15" s="22" t="e">
        <f t="shared" si="18"/>
        <v>#DIV/0!</v>
      </c>
      <c r="CU15" s="22" t="e">
        <f t="shared" si="19"/>
        <v>#DIV/0!</v>
      </c>
      <c r="CV15" s="22">
        <f t="shared" si="20"/>
        <v>0</v>
      </c>
      <c r="CW15" s="22">
        <f t="shared" si="21"/>
        <v>0</v>
      </c>
      <c r="CX15" s="22">
        <f t="shared" si="22"/>
        <v>0</v>
      </c>
      <c r="CY15" s="22" t="e">
        <f t="shared" si="23"/>
        <v>#DIV/0!</v>
      </c>
      <c r="CZ15" s="22">
        <f t="shared" si="24"/>
        <v>0</v>
      </c>
      <c r="DA15" s="22">
        <f t="shared" si="25"/>
        <v>0</v>
      </c>
      <c r="DB15" s="22">
        <f t="shared" si="26"/>
        <v>0</v>
      </c>
      <c r="DC15" s="22">
        <f t="shared" si="27"/>
        <v>0</v>
      </c>
      <c r="DE15" s="22">
        <f t="shared" ref="DE15:DE78" si="83">COUNTIF(BA15,"&lt;&gt;0")</f>
        <v>0</v>
      </c>
      <c r="DF15" s="22">
        <f t="shared" ref="DF15:DF78" si="84">COUNTIF(BB15,"&lt;&gt;0")</f>
        <v>0</v>
      </c>
      <c r="DG15" s="22">
        <f t="shared" ref="DG15:DG78" si="85">COUNTIF(BD15,"&lt;&gt;0")</f>
        <v>0</v>
      </c>
      <c r="DH15" s="22">
        <f t="shared" ref="DH15:DH78" si="86">COUNTIF(BF15,"&lt;&gt;0")</f>
        <v>0</v>
      </c>
      <c r="DI15" s="22">
        <f t="shared" ref="DI15:DI78" si="87">COUNTIF(BH15,"&lt;&gt;0")</f>
        <v>0</v>
      </c>
      <c r="DJ15" s="22">
        <f t="shared" ref="DJ15:DJ78" si="88">COUNTIF(BI15,"&lt;&gt;0")</f>
        <v>0</v>
      </c>
      <c r="DK15" s="22">
        <f t="shared" ref="DK15:DK78" si="89">COUNTIF(BJ15,"&lt;&gt;0")</f>
        <v>0</v>
      </c>
      <c r="DL15" s="22">
        <f t="shared" ref="DL15:DL78" si="90">COUNTIF(BK15,"&lt;&gt;0")</f>
        <v>0</v>
      </c>
      <c r="DM15" s="22">
        <f t="shared" ref="DM15:DM78" si="91">COUNTIF(BL15,"&lt;&gt;0")</f>
        <v>0</v>
      </c>
      <c r="DN15" s="22">
        <f t="shared" ref="DN15:DN78" si="92">COUNTIF(BN15,"&lt;&gt;0")</f>
        <v>0</v>
      </c>
      <c r="DO15" s="22">
        <f t="shared" ref="DO15:DO78" si="93">COUNTIF(BP15,"&lt;&gt;0")</f>
        <v>0</v>
      </c>
      <c r="DP15" s="22">
        <f t="shared" ref="DP15:DP78" si="94">COUNTIF(BQ15,"&lt;&gt;0")</f>
        <v>0</v>
      </c>
      <c r="DQ15" s="22">
        <f t="shared" ref="DQ15:DQ78" si="95">COUNTIF(BR15,"&lt;&gt;0")</f>
        <v>0</v>
      </c>
    </row>
    <row r="16" spans="1:123" s="22" customFormat="1" ht="15.75" thickBot="1">
      <c r="A16" s="150" t="str">
        <f>UFSCAR!A3</f>
        <v>UFSCar</v>
      </c>
      <c r="B16" s="150">
        <f>UFSCAR!B3</f>
        <v>1</v>
      </c>
      <c r="C16" s="150" t="str">
        <f>UFSCAR!C3</f>
        <v>Aparecida Maria Catai</v>
      </c>
      <c r="D16" s="99" t="str">
        <f>UFSCAR!D3</f>
        <v>P</v>
      </c>
      <c r="E16" s="150">
        <f>UFSCAR!E3</f>
        <v>1</v>
      </c>
      <c r="F16" s="150">
        <f>UFSCAR!F3</f>
        <v>3</v>
      </c>
      <c r="G16" s="150">
        <f>UFSCAR!G3</f>
        <v>3</v>
      </c>
      <c r="H16" s="150">
        <f>UFSCAR!H3</f>
        <v>0</v>
      </c>
      <c r="I16" s="150">
        <f>UFSCAR!I3</f>
        <v>1</v>
      </c>
      <c r="J16" s="150">
        <f>UFSCAR!J3</f>
        <v>0</v>
      </c>
      <c r="K16" s="150">
        <f>UFSCAR!K3</f>
        <v>0</v>
      </c>
      <c r="L16" s="150">
        <f>UFSCAR!L3</f>
        <v>0</v>
      </c>
      <c r="M16" s="150">
        <f>UFSCAR!M3</f>
        <v>0</v>
      </c>
      <c r="N16" s="150">
        <f>UFSCAR!N3</f>
        <v>0</v>
      </c>
      <c r="O16" s="150">
        <f>UFSCAR!O3</f>
        <v>0</v>
      </c>
      <c r="P16" s="150">
        <f>UFSCAR!P3</f>
        <v>0</v>
      </c>
      <c r="Q16" s="150">
        <f>UFSCAR!Q3</f>
        <v>0</v>
      </c>
      <c r="R16" s="150">
        <f>UFSCAR!R3</f>
        <v>0</v>
      </c>
      <c r="S16" s="150">
        <f>UFSCAR!S3</f>
        <v>0</v>
      </c>
      <c r="T16" s="99" t="str">
        <f>UFSCAR!T3</f>
        <v>P</v>
      </c>
      <c r="U16" s="150">
        <f>UFSCAR!U3</f>
        <v>3</v>
      </c>
      <c r="V16" s="150">
        <f>UFSCAR!V3</f>
        <v>2</v>
      </c>
      <c r="W16" s="150">
        <f>UFSCAR!W3</f>
        <v>1</v>
      </c>
      <c r="X16" s="150">
        <f>UFSCAR!X3</f>
        <v>0</v>
      </c>
      <c r="Y16" s="150">
        <f>UFSCAR!Y3</f>
        <v>0</v>
      </c>
      <c r="Z16" s="150">
        <f>UFSCAR!Z3</f>
        <v>0</v>
      </c>
      <c r="AA16" s="150">
        <f>UFSCAR!AA3</f>
        <v>1</v>
      </c>
      <c r="AB16" s="150">
        <f>UFSCAR!AB3</f>
        <v>0</v>
      </c>
      <c r="AC16" s="150">
        <f>UFSCAR!AC3</f>
        <v>0</v>
      </c>
      <c r="AD16" s="150">
        <f>UFSCAR!AD3</f>
        <v>0</v>
      </c>
      <c r="AE16" s="150">
        <f>UFSCAR!AE3</f>
        <v>0</v>
      </c>
      <c r="AF16" s="150">
        <f>UFSCAR!AF3</f>
        <v>0</v>
      </c>
      <c r="AG16" s="150">
        <f>UFSCAR!AG3</f>
        <v>0</v>
      </c>
      <c r="AH16" s="150">
        <f>UFSCAR!AH3</f>
        <v>0</v>
      </c>
      <c r="AI16" s="150">
        <f>UFSCAR!AI3</f>
        <v>0</v>
      </c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55"/>
        <v>2</v>
      </c>
      <c r="BA16" s="28">
        <f t="shared" si="56"/>
        <v>4</v>
      </c>
      <c r="BB16" s="29">
        <f t="shared" si="57"/>
        <v>5</v>
      </c>
      <c r="BC16" s="29">
        <f t="shared" si="58"/>
        <v>9</v>
      </c>
      <c r="BD16" s="29">
        <f t="shared" si="59"/>
        <v>4</v>
      </c>
      <c r="BE16" s="29">
        <f t="shared" si="60"/>
        <v>13</v>
      </c>
      <c r="BF16" s="29">
        <f t="shared" si="61"/>
        <v>0</v>
      </c>
      <c r="BG16" s="29">
        <f t="shared" si="62"/>
        <v>13</v>
      </c>
      <c r="BH16" s="29">
        <f t="shared" si="63"/>
        <v>1</v>
      </c>
      <c r="BI16" s="29">
        <f t="shared" si="64"/>
        <v>0</v>
      </c>
      <c r="BJ16" s="29">
        <f t="shared" si="65"/>
        <v>1</v>
      </c>
      <c r="BK16" s="29">
        <f t="shared" si="66"/>
        <v>0</v>
      </c>
      <c r="BL16" s="29">
        <f t="shared" si="67"/>
        <v>0</v>
      </c>
      <c r="BM16" s="29">
        <f t="shared" si="68"/>
        <v>0</v>
      </c>
      <c r="BN16" s="29">
        <f t="shared" si="69"/>
        <v>0</v>
      </c>
      <c r="BO16" s="29">
        <f t="shared" si="70"/>
        <v>0</v>
      </c>
      <c r="BP16" s="29">
        <f t="shared" si="71"/>
        <v>0</v>
      </c>
      <c r="BQ16" s="29">
        <f t="shared" si="72"/>
        <v>0</v>
      </c>
      <c r="BR16" s="29">
        <f t="shared" si="73"/>
        <v>0</v>
      </c>
      <c r="BS16" s="29">
        <f t="shared" si="74"/>
        <v>0</v>
      </c>
      <c r="BT16" s="29">
        <f t="shared" si="75"/>
        <v>0</v>
      </c>
      <c r="BU16" s="30">
        <f t="shared" si="76"/>
        <v>0</v>
      </c>
      <c r="BV16" s="30">
        <f t="shared" si="77"/>
        <v>0</v>
      </c>
      <c r="BX16" s="28">
        <f t="shared" si="78"/>
        <v>1060</v>
      </c>
      <c r="BY16" s="29">
        <f t="shared" si="79"/>
        <v>0</v>
      </c>
      <c r="BZ16" s="29">
        <f t="shared" si="80"/>
        <v>5</v>
      </c>
      <c r="CA16" s="29">
        <f t="shared" si="81"/>
        <v>0</v>
      </c>
      <c r="CB16" s="29">
        <f t="shared" si="82"/>
        <v>0</v>
      </c>
      <c r="CC16" s="30">
        <f t="shared" si="45"/>
        <v>1065</v>
      </c>
      <c r="CD16" s="156">
        <f t="shared" si="6"/>
        <v>918.33333333333337</v>
      </c>
      <c r="CE16" s="22">
        <f t="shared" si="46"/>
        <v>3</v>
      </c>
      <c r="CF16" s="156">
        <f t="shared" si="7"/>
        <v>878.33333333333337</v>
      </c>
      <c r="CG16" s="22">
        <f t="shared" si="47"/>
        <v>4</v>
      </c>
      <c r="CH16" s="156">
        <f t="shared" si="8"/>
        <v>838.33333333333337</v>
      </c>
      <c r="CI16" s="22">
        <f t="shared" si="48"/>
        <v>5</v>
      </c>
      <c r="CJ16" s="22">
        <f t="shared" si="9"/>
        <v>1.3301692374945357</v>
      </c>
      <c r="CK16" s="22">
        <f t="shared" si="10"/>
        <v>1.3301692374945357</v>
      </c>
      <c r="CM16" s="22">
        <f t="shared" si="11"/>
        <v>3.2</v>
      </c>
      <c r="CN16" s="22">
        <f t="shared" si="12"/>
        <v>1.5873015873015874</v>
      </c>
      <c r="CO16" s="22">
        <f t="shared" si="13"/>
        <v>0.79522862823061624</v>
      </c>
      <c r="CP16" s="22">
        <f t="shared" si="14"/>
        <v>0</v>
      </c>
      <c r="CQ16" s="22">
        <f t="shared" si="15"/>
        <v>1.0101010101010102</v>
      </c>
      <c r="CR16" s="22">
        <f t="shared" si="16"/>
        <v>0</v>
      </c>
      <c r="CS16" s="22">
        <f t="shared" si="17"/>
        <v>2.6315789473684212</v>
      </c>
      <c r="CT16" s="22" t="e">
        <f t="shared" si="18"/>
        <v>#DIV/0!</v>
      </c>
      <c r="CU16" s="22" t="e">
        <f t="shared" si="19"/>
        <v>#DIV/0!</v>
      </c>
      <c r="CV16" s="22">
        <f t="shared" si="20"/>
        <v>0</v>
      </c>
      <c r="CW16" s="22">
        <f t="shared" si="21"/>
        <v>0</v>
      </c>
      <c r="CX16" s="22">
        <f t="shared" si="22"/>
        <v>0</v>
      </c>
      <c r="CY16" s="22" t="e">
        <f t="shared" si="23"/>
        <v>#DIV/0!</v>
      </c>
      <c r="CZ16" s="22">
        <f t="shared" si="24"/>
        <v>0</v>
      </c>
      <c r="DA16" s="22">
        <f t="shared" si="25"/>
        <v>0</v>
      </c>
      <c r="DB16" s="22">
        <f t="shared" si="26"/>
        <v>0</v>
      </c>
      <c r="DC16" s="22">
        <f t="shared" si="27"/>
        <v>0</v>
      </c>
      <c r="DE16" s="22">
        <f t="shared" si="83"/>
        <v>1</v>
      </c>
      <c r="DF16" s="22">
        <f t="shared" si="84"/>
        <v>1</v>
      </c>
      <c r="DG16" s="22">
        <f t="shared" si="85"/>
        <v>1</v>
      </c>
      <c r="DH16" s="22">
        <f t="shared" si="86"/>
        <v>0</v>
      </c>
      <c r="DI16" s="22">
        <f t="shared" si="87"/>
        <v>1</v>
      </c>
      <c r="DJ16" s="22">
        <f t="shared" si="88"/>
        <v>0</v>
      </c>
      <c r="DK16" s="22">
        <f t="shared" si="89"/>
        <v>1</v>
      </c>
      <c r="DL16" s="22">
        <f t="shared" si="90"/>
        <v>0</v>
      </c>
      <c r="DM16" s="22">
        <f t="shared" si="91"/>
        <v>0</v>
      </c>
      <c r="DN16" s="22">
        <f t="shared" si="92"/>
        <v>0</v>
      </c>
      <c r="DO16" s="22">
        <f t="shared" si="93"/>
        <v>0</v>
      </c>
      <c r="DP16" s="22">
        <f t="shared" si="94"/>
        <v>0</v>
      </c>
      <c r="DQ16" s="22">
        <f t="shared" si="95"/>
        <v>0</v>
      </c>
    </row>
    <row r="17" spans="1:121" s="22" customFormat="1" ht="15.75" thickBot="1">
      <c r="A17" s="150" t="str">
        <f>UFSCAR!A4</f>
        <v>UFSCar</v>
      </c>
      <c r="B17" s="150">
        <f>UFSCAR!B4</f>
        <v>2</v>
      </c>
      <c r="C17" s="150" t="str">
        <f>UFSCAR!C4</f>
        <v>Valéria Amorim Pires Di Lorenzo</v>
      </c>
      <c r="D17" s="99" t="str">
        <f>UFSCAR!D4</f>
        <v>P</v>
      </c>
      <c r="E17" s="150">
        <f>UFSCAR!E4</f>
        <v>0</v>
      </c>
      <c r="F17" s="150">
        <f>UFSCAR!F4</f>
        <v>1</v>
      </c>
      <c r="G17" s="150">
        <f>UFSCAR!G4</f>
        <v>4</v>
      </c>
      <c r="H17" s="150">
        <f>UFSCAR!H4</f>
        <v>0</v>
      </c>
      <c r="I17" s="150">
        <f>UFSCAR!I4</f>
        <v>0</v>
      </c>
      <c r="J17" s="150">
        <f>UFSCAR!J4</f>
        <v>0</v>
      </c>
      <c r="K17" s="150">
        <f>UFSCAR!K4</f>
        <v>0</v>
      </c>
      <c r="L17" s="150">
        <f>UFSCAR!L4</f>
        <v>0</v>
      </c>
      <c r="M17" s="150">
        <f>UFSCAR!M4</f>
        <v>0</v>
      </c>
      <c r="N17" s="150">
        <f>UFSCAR!N4</f>
        <v>0</v>
      </c>
      <c r="O17" s="150">
        <f>UFSCAR!O4</f>
        <v>0</v>
      </c>
      <c r="P17" s="150">
        <f>UFSCAR!P4</f>
        <v>0</v>
      </c>
      <c r="Q17" s="150">
        <f>UFSCAR!Q4</f>
        <v>0</v>
      </c>
      <c r="R17" s="150">
        <f>UFSCAR!R4</f>
        <v>0</v>
      </c>
      <c r="S17" s="150">
        <f>UFSCAR!S4</f>
        <v>0</v>
      </c>
      <c r="T17" s="99" t="str">
        <f>UFSCAR!T4</f>
        <v>P</v>
      </c>
      <c r="U17" s="150">
        <f>UFSCAR!U4</f>
        <v>0</v>
      </c>
      <c r="V17" s="150">
        <f>UFSCAR!V4</f>
        <v>0</v>
      </c>
      <c r="W17" s="150">
        <f>UFSCAR!W4</f>
        <v>3</v>
      </c>
      <c r="X17" s="150">
        <f>UFSCAR!X4</f>
        <v>0</v>
      </c>
      <c r="Y17" s="150">
        <f>UFSCAR!Y4</f>
        <v>0</v>
      </c>
      <c r="Z17" s="150">
        <f>UFSCAR!Z4</f>
        <v>0</v>
      </c>
      <c r="AA17" s="150">
        <f>UFSCAR!AA4</f>
        <v>0</v>
      </c>
      <c r="AB17" s="150">
        <f>UFSCAR!AB4</f>
        <v>0</v>
      </c>
      <c r="AC17" s="150">
        <f>UFSCAR!AC4</f>
        <v>0</v>
      </c>
      <c r="AD17" s="150">
        <f>UFSCAR!AD4</f>
        <v>0</v>
      </c>
      <c r="AE17" s="150">
        <f>UFSCAR!AE4</f>
        <v>0</v>
      </c>
      <c r="AF17" s="150">
        <f>UFSCAR!AF4</f>
        <v>0</v>
      </c>
      <c r="AG17" s="150">
        <f>UFSCAR!AG4</f>
        <v>0</v>
      </c>
      <c r="AH17" s="150">
        <f>UFSCAR!AH4</f>
        <v>0</v>
      </c>
      <c r="AI17" s="150">
        <f>UFSCAR!AI4</f>
        <v>0</v>
      </c>
      <c r="AJ17" s="48"/>
      <c r="AK17" s="89"/>
      <c r="AL17" s="31"/>
      <c r="AM17" s="31"/>
      <c r="AN17" s="25"/>
      <c r="AO17" s="25"/>
      <c r="AP17" s="25"/>
      <c r="AQ17" s="25"/>
      <c r="AR17" s="26"/>
      <c r="AS17" s="24"/>
      <c r="AT17" s="24"/>
      <c r="AU17" s="24"/>
      <c r="AV17" s="24"/>
      <c r="AW17" s="24"/>
      <c r="AX17" s="24"/>
      <c r="AY17" s="24"/>
      <c r="AZ17" s="27">
        <f t="shared" si="55"/>
        <v>2</v>
      </c>
      <c r="BA17" s="28">
        <f t="shared" si="56"/>
        <v>0</v>
      </c>
      <c r="BB17" s="29">
        <f t="shared" si="57"/>
        <v>1</v>
      </c>
      <c r="BC17" s="29">
        <f t="shared" si="58"/>
        <v>1</v>
      </c>
      <c r="BD17" s="29">
        <f t="shared" si="59"/>
        <v>7</v>
      </c>
      <c r="BE17" s="29">
        <f t="shared" si="60"/>
        <v>8</v>
      </c>
      <c r="BF17" s="29">
        <f t="shared" si="61"/>
        <v>0</v>
      </c>
      <c r="BG17" s="29">
        <f t="shared" si="62"/>
        <v>8</v>
      </c>
      <c r="BH17" s="29">
        <f t="shared" si="63"/>
        <v>0</v>
      </c>
      <c r="BI17" s="29">
        <f t="shared" si="64"/>
        <v>0</v>
      </c>
      <c r="BJ17" s="29">
        <f t="shared" si="65"/>
        <v>0</v>
      </c>
      <c r="BK17" s="29">
        <f t="shared" si="66"/>
        <v>0</v>
      </c>
      <c r="BL17" s="29">
        <f t="shared" si="67"/>
        <v>0</v>
      </c>
      <c r="BM17" s="29">
        <f t="shared" si="68"/>
        <v>0</v>
      </c>
      <c r="BN17" s="29">
        <f t="shared" si="69"/>
        <v>0</v>
      </c>
      <c r="BO17" s="29">
        <f t="shared" si="70"/>
        <v>0</v>
      </c>
      <c r="BP17" s="29">
        <f t="shared" si="71"/>
        <v>0</v>
      </c>
      <c r="BQ17" s="29">
        <f t="shared" si="72"/>
        <v>0</v>
      </c>
      <c r="BR17" s="29">
        <f t="shared" si="73"/>
        <v>0</v>
      </c>
      <c r="BS17" s="29">
        <f t="shared" si="74"/>
        <v>0</v>
      </c>
      <c r="BT17" s="29">
        <f t="shared" si="75"/>
        <v>0</v>
      </c>
      <c r="BU17" s="30">
        <f t="shared" si="76"/>
        <v>0</v>
      </c>
      <c r="BV17" s="30">
        <f t="shared" si="77"/>
        <v>0</v>
      </c>
      <c r="BX17" s="28">
        <f t="shared" si="78"/>
        <v>500</v>
      </c>
      <c r="BY17" s="29">
        <f t="shared" si="79"/>
        <v>0</v>
      </c>
      <c r="BZ17" s="29">
        <f t="shared" si="80"/>
        <v>0</v>
      </c>
      <c r="CA17" s="29">
        <f t="shared" si="81"/>
        <v>0</v>
      </c>
      <c r="CB17" s="29">
        <f t="shared" si="82"/>
        <v>0</v>
      </c>
      <c r="CC17" s="30">
        <f t="shared" si="45"/>
        <v>500</v>
      </c>
      <c r="CD17" s="156">
        <f t="shared" si="6"/>
        <v>353.33333333333337</v>
      </c>
      <c r="CE17" s="22">
        <f t="shared" si="46"/>
        <v>3</v>
      </c>
      <c r="CF17" s="156">
        <f t="shared" si="7"/>
        <v>313.33333333333337</v>
      </c>
      <c r="CG17" s="22">
        <f t="shared" si="47"/>
        <v>4</v>
      </c>
      <c r="CH17" s="156">
        <f t="shared" si="8"/>
        <v>273.33333333333337</v>
      </c>
      <c r="CI17" s="22">
        <f t="shared" si="48"/>
        <v>5</v>
      </c>
      <c r="CJ17" s="22">
        <f t="shared" si="9"/>
        <v>0.62449259976269278</v>
      </c>
      <c r="CK17" s="22">
        <f t="shared" si="10"/>
        <v>0.62449259976269278</v>
      </c>
      <c r="CM17" s="22">
        <f t="shared" si="11"/>
        <v>0</v>
      </c>
      <c r="CN17" s="22">
        <f t="shared" si="12"/>
        <v>0.31746031746031744</v>
      </c>
      <c r="CO17" s="22">
        <f t="shared" si="13"/>
        <v>1.3916500994035785</v>
      </c>
      <c r="CP17" s="22">
        <f t="shared" si="14"/>
        <v>0</v>
      </c>
      <c r="CQ17" s="22">
        <f t="shared" si="15"/>
        <v>0</v>
      </c>
      <c r="CR17" s="22">
        <f t="shared" si="16"/>
        <v>0</v>
      </c>
      <c r="CS17" s="22">
        <f t="shared" si="17"/>
        <v>0</v>
      </c>
      <c r="CT17" s="22" t="e">
        <f t="shared" si="18"/>
        <v>#DIV/0!</v>
      </c>
      <c r="CU17" s="22" t="e">
        <f t="shared" si="19"/>
        <v>#DIV/0!</v>
      </c>
      <c r="CV17" s="22">
        <f t="shared" si="20"/>
        <v>0</v>
      </c>
      <c r="CW17" s="22">
        <f t="shared" si="21"/>
        <v>0</v>
      </c>
      <c r="CX17" s="22">
        <f t="shared" si="22"/>
        <v>0</v>
      </c>
      <c r="CY17" s="22" t="e">
        <f t="shared" si="23"/>
        <v>#DIV/0!</v>
      </c>
      <c r="CZ17" s="22">
        <f t="shared" si="24"/>
        <v>0</v>
      </c>
      <c r="DA17" s="22">
        <f t="shared" si="25"/>
        <v>0</v>
      </c>
      <c r="DB17" s="22">
        <f t="shared" si="26"/>
        <v>0</v>
      </c>
      <c r="DC17" s="22">
        <f t="shared" si="27"/>
        <v>0</v>
      </c>
      <c r="DE17" s="22">
        <f t="shared" si="83"/>
        <v>0</v>
      </c>
      <c r="DF17" s="22">
        <f t="shared" si="84"/>
        <v>1</v>
      </c>
      <c r="DG17" s="22">
        <f t="shared" si="85"/>
        <v>1</v>
      </c>
      <c r="DH17" s="22">
        <f t="shared" si="86"/>
        <v>0</v>
      </c>
      <c r="DI17" s="22">
        <f t="shared" si="87"/>
        <v>0</v>
      </c>
      <c r="DJ17" s="22">
        <f t="shared" si="88"/>
        <v>0</v>
      </c>
      <c r="DK17" s="22">
        <f t="shared" si="89"/>
        <v>0</v>
      </c>
      <c r="DL17" s="22">
        <f t="shared" si="90"/>
        <v>0</v>
      </c>
      <c r="DM17" s="22">
        <f t="shared" si="91"/>
        <v>0</v>
      </c>
      <c r="DN17" s="22">
        <f t="shared" si="92"/>
        <v>0</v>
      </c>
      <c r="DO17" s="22">
        <f t="shared" si="93"/>
        <v>0</v>
      </c>
      <c r="DP17" s="22">
        <f t="shared" si="94"/>
        <v>0</v>
      </c>
      <c r="DQ17" s="22">
        <f t="shared" si="95"/>
        <v>0</v>
      </c>
    </row>
    <row r="18" spans="1:121" s="22" customFormat="1" ht="15.75" thickBot="1">
      <c r="A18" s="150" t="str">
        <f>UFSCAR!A5</f>
        <v>UFSCar</v>
      </c>
      <c r="B18" s="150">
        <f>UFSCAR!B5</f>
        <v>3</v>
      </c>
      <c r="C18" s="150" t="str">
        <f>UFSCAR!C5</f>
        <v>Rosana Mattiolli</v>
      </c>
      <c r="D18" s="99" t="str">
        <f>UFSCAR!D5</f>
        <v>P</v>
      </c>
      <c r="E18" s="150">
        <f>UFSCAR!E5</f>
        <v>0</v>
      </c>
      <c r="F18" s="150">
        <f>UFSCAR!F5</f>
        <v>1</v>
      </c>
      <c r="G18" s="150">
        <f>UFSCAR!G5</f>
        <v>2</v>
      </c>
      <c r="H18" s="150">
        <f>UFSCAR!H5</f>
        <v>0</v>
      </c>
      <c r="I18" s="150">
        <f>UFSCAR!I5</f>
        <v>0</v>
      </c>
      <c r="J18" s="150">
        <f>UFSCAR!J5</f>
        <v>0</v>
      </c>
      <c r="K18" s="150">
        <f>UFSCAR!K5</f>
        <v>0</v>
      </c>
      <c r="L18" s="150">
        <f>UFSCAR!L5</f>
        <v>0</v>
      </c>
      <c r="M18" s="150">
        <f>UFSCAR!M5</f>
        <v>0</v>
      </c>
      <c r="N18" s="150">
        <f>UFSCAR!N5</f>
        <v>0</v>
      </c>
      <c r="O18" s="150">
        <f>UFSCAR!O5</f>
        <v>0</v>
      </c>
      <c r="P18" s="150">
        <f>UFSCAR!P5</f>
        <v>0</v>
      </c>
      <c r="Q18" s="150">
        <f>UFSCAR!Q5</f>
        <v>0</v>
      </c>
      <c r="R18" s="150">
        <f>UFSCAR!R5</f>
        <v>1</v>
      </c>
      <c r="S18" s="150">
        <f>UFSCAR!S5</f>
        <v>0</v>
      </c>
      <c r="T18" s="99" t="str">
        <f>UFSCAR!T5</f>
        <v>P</v>
      </c>
      <c r="U18" s="150">
        <f>UFSCAR!U5</f>
        <v>0</v>
      </c>
      <c r="V18" s="150">
        <f>UFSCAR!V5</f>
        <v>1</v>
      </c>
      <c r="W18" s="150">
        <f>UFSCAR!W5</f>
        <v>1</v>
      </c>
      <c r="X18" s="150">
        <f>UFSCAR!X5</f>
        <v>0</v>
      </c>
      <c r="Y18" s="150">
        <f>UFSCAR!Y5</f>
        <v>0</v>
      </c>
      <c r="Z18" s="150">
        <f>UFSCAR!Z5</f>
        <v>0</v>
      </c>
      <c r="AA18" s="150">
        <f>UFSCAR!AA5</f>
        <v>0</v>
      </c>
      <c r="AB18" s="150">
        <f>UFSCAR!AB5</f>
        <v>0</v>
      </c>
      <c r="AC18" s="150">
        <f>UFSCAR!AC5</f>
        <v>0</v>
      </c>
      <c r="AD18" s="150">
        <f>UFSCAR!AD5</f>
        <v>0</v>
      </c>
      <c r="AE18" s="150">
        <f>UFSCAR!AE5</f>
        <v>0</v>
      </c>
      <c r="AF18" s="150">
        <f>UFSCAR!AF5</f>
        <v>0</v>
      </c>
      <c r="AG18" s="150">
        <f>UFSCAR!AG5</f>
        <v>0</v>
      </c>
      <c r="AH18" s="150">
        <f>UFSCAR!AH5</f>
        <v>0</v>
      </c>
      <c r="AI18" s="150">
        <f>UFSCAR!AI5</f>
        <v>0</v>
      </c>
      <c r="AJ18" s="48"/>
      <c r="AK18" s="89"/>
      <c r="AL18" s="31"/>
      <c r="AM18" s="31"/>
      <c r="AN18" s="25"/>
      <c r="AO18" s="25"/>
      <c r="AP18" s="25"/>
      <c r="AQ18" s="25"/>
      <c r="AR18" s="26"/>
      <c r="AS18" s="24"/>
      <c r="AT18" s="24"/>
      <c r="AU18" s="24"/>
      <c r="AV18" s="24"/>
      <c r="AW18" s="24"/>
      <c r="AX18" s="24"/>
      <c r="AY18" s="24"/>
      <c r="AZ18" s="27">
        <f t="shared" si="55"/>
        <v>2</v>
      </c>
      <c r="BA18" s="28">
        <f t="shared" si="56"/>
        <v>0</v>
      </c>
      <c r="BB18" s="29">
        <f t="shared" si="57"/>
        <v>2</v>
      </c>
      <c r="BC18" s="29">
        <f t="shared" si="58"/>
        <v>2</v>
      </c>
      <c r="BD18" s="29">
        <f t="shared" si="59"/>
        <v>3</v>
      </c>
      <c r="BE18" s="29">
        <f t="shared" si="60"/>
        <v>5</v>
      </c>
      <c r="BF18" s="29">
        <f t="shared" si="61"/>
        <v>0</v>
      </c>
      <c r="BG18" s="29">
        <f t="shared" si="62"/>
        <v>5</v>
      </c>
      <c r="BH18" s="29">
        <f t="shared" si="63"/>
        <v>0</v>
      </c>
      <c r="BI18" s="29">
        <f t="shared" si="64"/>
        <v>0</v>
      </c>
      <c r="BJ18" s="29">
        <f t="shared" si="65"/>
        <v>0</v>
      </c>
      <c r="BK18" s="29">
        <f t="shared" si="66"/>
        <v>0</v>
      </c>
      <c r="BL18" s="29">
        <f t="shared" si="67"/>
        <v>0</v>
      </c>
      <c r="BM18" s="29">
        <f t="shared" si="68"/>
        <v>0</v>
      </c>
      <c r="BN18" s="29">
        <f t="shared" si="69"/>
        <v>0</v>
      </c>
      <c r="BO18" s="29">
        <f t="shared" si="70"/>
        <v>0</v>
      </c>
      <c r="BP18" s="29">
        <f t="shared" si="71"/>
        <v>0</v>
      </c>
      <c r="BQ18" s="29">
        <f t="shared" si="72"/>
        <v>0</v>
      </c>
      <c r="BR18" s="29">
        <f t="shared" si="73"/>
        <v>0</v>
      </c>
      <c r="BS18" s="29">
        <f t="shared" si="74"/>
        <v>0</v>
      </c>
      <c r="BT18" s="29">
        <f t="shared" si="75"/>
        <v>1</v>
      </c>
      <c r="BU18" s="30">
        <f t="shared" si="76"/>
        <v>0</v>
      </c>
      <c r="BV18" s="30">
        <f t="shared" si="77"/>
        <v>0</v>
      </c>
      <c r="BX18" s="28">
        <f t="shared" si="78"/>
        <v>340</v>
      </c>
      <c r="BY18" s="29">
        <f t="shared" si="79"/>
        <v>0</v>
      </c>
      <c r="BZ18" s="29">
        <f t="shared" si="80"/>
        <v>0</v>
      </c>
      <c r="CA18" s="29">
        <f t="shared" si="81"/>
        <v>0</v>
      </c>
      <c r="CB18" s="29">
        <f t="shared" si="82"/>
        <v>25</v>
      </c>
      <c r="CC18" s="30">
        <f t="shared" si="45"/>
        <v>365</v>
      </c>
      <c r="CD18" s="156">
        <f t="shared" si="6"/>
        <v>218.33333333333334</v>
      </c>
      <c r="CE18" s="22">
        <f t="shared" si="46"/>
        <v>3</v>
      </c>
      <c r="CF18" s="156">
        <f t="shared" si="7"/>
        <v>178.33333333333334</v>
      </c>
      <c r="CG18" s="22">
        <f t="shared" si="47"/>
        <v>4</v>
      </c>
      <c r="CH18" s="156">
        <f t="shared" si="8"/>
        <v>138.33333333333334</v>
      </c>
      <c r="CI18" s="22">
        <f t="shared" si="48"/>
        <v>5</v>
      </c>
      <c r="CJ18" s="22">
        <f t="shared" si="9"/>
        <v>0.45587959782676579</v>
      </c>
      <c r="CK18" s="22">
        <f t="shared" si="10"/>
        <v>0.45587959782676579</v>
      </c>
      <c r="CM18" s="22">
        <f t="shared" si="11"/>
        <v>0</v>
      </c>
      <c r="CN18" s="22">
        <f t="shared" si="12"/>
        <v>0.63492063492063489</v>
      </c>
      <c r="CO18" s="22">
        <f t="shared" si="13"/>
        <v>0.59642147117296218</v>
      </c>
      <c r="CP18" s="22">
        <f t="shared" si="14"/>
        <v>0</v>
      </c>
      <c r="CQ18" s="22">
        <f t="shared" si="15"/>
        <v>0</v>
      </c>
      <c r="CR18" s="22">
        <f t="shared" si="16"/>
        <v>0</v>
      </c>
      <c r="CS18" s="22">
        <f t="shared" si="17"/>
        <v>0</v>
      </c>
      <c r="CT18" s="22" t="e">
        <f t="shared" si="18"/>
        <v>#DIV/0!</v>
      </c>
      <c r="CU18" s="22" t="e">
        <f t="shared" si="19"/>
        <v>#DIV/0!</v>
      </c>
      <c r="CV18" s="22">
        <f t="shared" si="20"/>
        <v>0</v>
      </c>
      <c r="CW18" s="22">
        <f t="shared" si="21"/>
        <v>0</v>
      </c>
      <c r="CX18" s="22">
        <f t="shared" si="22"/>
        <v>0</v>
      </c>
      <c r="CY18" s="22" t="e">
        <f t="shared" si="23"/>
        <v>#DIV/0!</v>
      </c>
      <c r="CZ18" s="22">
        <f t="shared" si="24"/>
        <v>0</v>
      </c>
      <c r="DA18" s="22">
        <f t="shared" si="25"/>
        <v>20</v>
      </c>
      <c r="DB18" s="22">
        <f t="shared" si="26"/>
        <v>0</v>
      </c>
      <c r="DC18" s="22">
        <f t="shared" si="27"/>
        <v>0</v>
      </c>
      <c r="DE18" s="22">
        <f t="shared" si="83"/>
        <v>0</v>
      </c>
      <c r="DF18" s="22">
        <f t="shared" si="84"/>
        <v>1</v>
      </c>
      <c r="DG18" s="22">
        <f t="shared" si="85"/>
        <v>1</v>
      </c>
      <c r="DH18" s="22">
        <f t="shared" si="86"/>
        <v>0</v>
      </c>
      <c r="DI18" s="22">
        <f t="shared" si="87"/>
        <v>0</v>
      </c>
      <c r="DJ18" s="22">
        <f t="shared" si="88"/>
        <v>0</v>
      </c>
      <c r="DK18" s="22">
        <f t="shared" si="89"/>
        <v>0</v>
      </c>
      <c r="DL18" s="22">
        <f t="shared" si="90"/>
        <v>0</v>
      </c>
      <c r="DM18" s="22">
        <f t="shared" si="91"/>
        <v>0</v>
      </c>
      <c r="DN18" s="22">
        <f t="shared" si="92"/>
        <v>0</v>
      </c>
      <c r="DO18" s="22">
        <f t="shared" si="93"/>
        <v>0</v>
      </c>
      <c r="DP18" s="22">
        <f t="shared" si="94"/>
        <v>0</v>
      </c>
      <c r="DQ18" s="22">
        <f t="shared" si="95"/>
        <v>0</v>
      </c>
    </row>
    <row r="19" spans="1:121" s="22" customFormat="1" ht="15.75" thickBot="1">
      <c r="A19" s="150" t="str">
        <f>UFSCAR!A6</f>
        <v>UFSCar</v>
      </c>
      <c r="B19" s="150">
        <f>UFSCAR!B6</f>
        <v>4</v>
      </c>
      <c r="C19" s="150" t="str">
        <f>UFSCAR!C6</f>
        <v>Mauricio Jamammi</v>
      </c>
      <c r="D19" s="99" t="str">
        <f>UFSCAR!D6</f>
        <v>P</v>
      </c>
      <c r="E19" s="150">
        <f>UFSCAR!E6</f>
        <v>0</v>
      </c>
      <c r="F19" s="150">
        <f>UFSCAR!F6</f>
        <v>1</v>
      </c>
      <c r="G19" s="150">
        <f>UFSCAR!G6</f>
        <v>4</v>
      </c>
      <c r="H19" s="150">
        <f>UFSCAR!H6</f>
        <v>1</v>
      </c>
      <c r="I19" s="150">
        <f>UFSCAR!I6</f>
        <v>0</v>
      </c>
      <c r="J19" s="150">
        <f>UFSCAR!J6</f>
        <v>0</v>
      </c>
      <c r="K19" s="150">
        <f>UFSCAR!K6</f>
        <v>0</v>
      </c>
      <c r="L19" s="150">
        <f>UFSCAR!L6</f>
        <v>0</v>
      </c>
      <c r="M19" s="150">
        <f>UFSCAR!M6</f>
        <v>0</v>
      </c>
      <c r="N19" s="150">
        <f>UFSCAR!N6</f>
        <v>0</v>
      </c>
      <c r="O19" s="150">
        <f>UFSCAR!O6</f>
        <v>0</v>
      </c>
      <c r="P19" s="150">
        <f>UFSCAR!P6</f>
        <v>0</v>
      </c>
      <c r="Q19" s="150">
        <f>UFSCAR!Q6</f>
        <v>0</v>
      </c>
      <c r="R19" s="150">
        <f>UFSCAR!R6</f>
        <v>0</v>
      </c>
      <c r="S19" s="150">
        <f>UFSCAR!S6</f>
        <v>0</v>
      </c>
      <c r="T19" s="99" t="str">
        <f>UFSCAR!T6</f>
        <v>P</v>
      </c>
      <c r="U19" s="150">
        <f>UFSCAR!U6</f>
        <v>0</v>
      </c>
      <c r="V19" s="150">
        <f>UFSCAR!V6</f>
        <v>0</v>
      </c>
      <c r="W19" s="150">
        <f>UFSCAR!W6</f>
        <v>3</v>
      </c>
      <c r="X19" s="150">
        <f>UFSCAR!X6</f>
        <v>0</v>
      </c>
      <c r="Y19" s="150">
        <f>UFSCAR!Y6</f>
        <v>0</v>
      </c>
      <c r="Z19" s="150">
        <f>UFSCAR!Z6</f>
        <v>0</v>
      </c>
      <c r="AA19" s="150">
        <f>UFSCAR!AA6</f>
        <v>0</v>
      </c>
      <c r="AB19" s="150">
        <f>UFSCAR!AB6</f>
        <v>0</v>
      </c>
      <c r="AC19" s="150">
        <f>UFSCAR!AC6</f>
        <v>0</v>
      </c>
      <c r="AD19" s="150">
        <f>UFSCAR!AD6</f>
        <v>0</v>
      </c>
      <c r="AE19" s="150">
        <f>UFSCAR!AE6</f>
        <v>0</v>
      </c>
      <c r="AF19" s="150">
        <f>UFSCAR!AF6</f>
        <v>0</v>
      </c>
      <c r="AG19" s="150">
        <f>UFSCAR!AG6</f>
        <v>0</v>
      </c>
      <c r="AH19" s="150">
        <f>UFSCAR!AH6</f>
        <v>0</v>
      </c>
      <c r="AI19" s="150">
        <f>UFSCAR!AI6</f>
        <v>0</v>
      </c>
      <c r="AJ19" s="48"/>
      <c r="AK19" s="89"/>
      <c r="AL19" s="31"/>
      <c r="AM19" s="31"/>
      <c r="AN19" s="25"/>
      <c r="AO19" s="25"/>
      <c r="AP19" s="25"/>
      <c r="AQ19" s="25"/>
      <c r="AR19" s="26"/>
      <c r="AS19" s="24"/>
      <c r="AT19" s="24"/>
      <c r="AU19" s="24"/>
      <c r="AV19" s="24"/>
      <c r="AW19" s="24"/>
      <c r="AX19" s="24"/>
      <c r="AY19" s="24"/>
      <c r="AZ19" s="27">
        <f t="shared" si="55"/>
        <v>2</v>
      </c>
      <c r="BA19" s="28">
        <f t="shared" si="56"/>
        <v>0</v>
      </c>
      <c r="BB19" s="29">
        <f t="shared" si="57"/>
        <v>1</v>
      </c>
      <c r="BC19" s="29">
        <f t="shared" si="58"/>
        <v>1</v>
      </c>
      <c r="BD19" s="29">
        <f t="shared" si="59"/>
        <v>7</v>
      </c>
      <c r="BE19" s="29">
        <f t="shared" si="60"/>
        <v>8</v>
      </c>
      <c r="BF19" s="29">
        <f t="shared" si="61"/>
        <v>1</v>
      </c>
      <c r="BG19" s="29">
        <f t="shared" si="62"/>
        <v>9</v>
      </c>
      <c r="BH19" s="29">
        <f t="shared" si="63"/>
        <v>0</v>
      </c>
      <c r="BI19" s="29">
        <f t="shared" si="64"/>
        <v>0</v>
      </c>
      <c r="BJ19" s="29">
        <f t="shared" si="65"/>
        <v>0</v>
      </c>
      <c r="BK19" s="29">
        <f t="shared" si="66"/>
        <v>0</v>
      </c>
      <c r="BL19" s="29">
        <f t="shared" si="67"/>
        <v>0</v>
      </c>
      <c r="BM19" s="29">
        <f t="shared" si="68"/>
        <v>0</v>
      </c>
      <c r="BN19" s="29">
        <f t="shared" si="69"/>
        <v>0</v>
      </c>
      <c r="BO19" s="29">
        <f t="shared" si="70"/>
        <v>0</v>
      </c>
      <c r="BP19" s="29">
        <f t="shared" si="71"/>
        <v>0</v>
      </c>
      <c r="BQ19" s="29">
        <f t="shared" si="72"/>
        <v>0</v>
      </c>
      <c r="BR19" s="29">
        <f t="shared" si="73"/>
        <v>0</v>
      </c>
      <c r="BS19" s="29">
        <f t="shared" si="74"/>
        <v>0</v>
      </c>
      <c r="BT19" s="29">
        <f t="shared" si="75"/>
        <v>0</v>
      </c>
      <c r="BU19" s="30">
        <f t="shared" si="76"/>
        <v>0</v>
      </c>
      <c r="BV19" s="30">
        <f t="shared" si="77"/>
        <v>0</v>
      </c>
      <c r="BX19" s="28">
        <f t="shared" si="78"/>
        <v>540</v>
      </c>
      <c r="BY19" s="29">
        <f t="shared" si="79"/>
        <v>0</v>
      </c>
      <c r="BZ19" s="29">
        <f t="shared" si="80"/>
        <v>0</v>
      </c>
      <c r="CA19" s="29">
        <f t="shared" si="81"/>
        <v>0</v>
      </c>
      <c r="CB19" s="29">
        <f t="shared" si="82"/>
        <v>0</v>
      </c>
      <c r="CC19" s="30">
        <f t="shared" si="45"/>
        <v>540</v>
      </c>
      <c r="CD19" s="156">
        <f t="shared" si="6"/>
        <v>393.33333333333337</v>
      </c>
      <c r="CE19" s="22">
        <f t="shared" si="46"/>
        <v>3</v>
      </c>
      <c r="CF19" s="156">
        <f t="shared" si="7"/>
        <v>353.33333333333337</v>
      </c>
      <c r="CG19" s="22">
        <f t="shared" si="47"/>
        <v>4</v>
      </c>
      <c r="CH19" s="156">
        <f t="shared" si="8"/>
        <v>313.33333333333337</v>
      </c>
      <c r="CI19" s="22">
        <f t="shared" si="48"/>
        <v>5</v>
      </c>
      <c r="CJ19" s="22">
        <f t="shared" si="9"/>
        <v>0.67445200774370828</v>
      </c>
      <c r="CK19" s="22">
        <f t="shared" si="10"/>
        <v>0.67445200774370828</v>
      </c>
      <c r="CM19" s="22">
        <f t="shared" si="11"/>
        <v>0</v>
      </c>
      <c r="CN19" s="22">
        <f t="shared" si="12"/>
        <v>0.31746031746031744</v>
      </c>
      <c r="CO19" s="22">
        <f t="shared" si="13"/>
        <v>1.3916500994035785</v>
      </c>
      <c r="CP19" s="22">
        <f t="shared" si="14"/>
        <v>0.44052863436123346</v>
      </c>
      <c r="CQ19" s="22">
        <f t="shared" si="15"/>
        <v>0</v>
      </c>
      <c r="CR19" s="22">
        <f t="shared" si="16"/>
        <v>0</v>
      </c>
      <c r="CS19" s="22">
        <f t="shared" si="17"/>
        <v>0</v>
      </c>
      <c r="CT19" s="22" t="e">
        <f t="shared" si="18"/>
        <v>#DIV/0!</v>
      </c>
      <c r="CU19" s="22" t="e">
        <f t="shared" si="19"/>
        <v>#DIV/0!</v>
      </c>
      <c r="CV19" s="22">
        <f t="shared" si="20"/>
        <v>0</v>
      </c>
      <c r="CW19" s="22">
        <f t="shared" si="21"/>
        <v>0</v>
      </c>
      <c r="CX19" s="22">
        <f t="shared" si="22"/>
        <v>0</v>
      </c>
      <c r="CY19" s="22" t="e">
        <f t="shared" si="23"/>
        <v>#DIV/0!</v>
      </c>
      <c r="CZ19" s="22">
        <f t="shared" si="24"/>
        <v>0</v>
      </c>
      <c r="DA19" s="22">
        <f t="shared" si="25"/>
        <v>0</v>
      </c>
      <c r="DB19" s="22">
        <f t="shared" si="26"/>
        <v>0</v>
      </c>
      <c r="DC19" s="22">
        <f t="shared" si="27"/>
        <v>0</v>
      </c>
      <c r="DE19" s="22">
        <f t="shared" si="83"/>
        <v>0</v>
      </c>
      <c r="DF19" s="22">
        <f t="shared" si="84"/>
        <v>1</v>
      </c>
      <c r="DG19" s="22">
        <f t="shared" si="85"/>
        <v>1</v>
      </c>
      <c r="DH19" s="22">
        <f t="shared" si="86"/>
        <v>1</v>
      </c>
      <c r="DI19" s="22">
        <f t="shared" si="87"/>
        <v>0</v>
      </c>
      <c r="DJ19" s="22">
        <f t="shared" si="88"/>
        <v>0</v>
      </c>
      <c r="DK19" s="22">
        <f t="shared" si="89"/>
        <v>0</v>
      </c>
      <c r="DL19" s="22">
        <f t="shared" si="90"/>
        <v>0</v>
      </c>
      <c r="DM19" s="22">
        <f t="shared" si="91"/>
        <v>0</v>
      </c>
      <c r="DN19" s="22">
        <f t="shared" si="92"/>
        <v>0</v>
      </c>
      <c r="DO19" s="22">
        <f t="shared" si="93"/>
        <v>0</v>
      </c>
      <c r="DP19" s="22">
        <f t="shared" si="94"/>
        <v>0</v>
      </c>
      <c r="DQ19" s="22">
        <f t="shared" si="95"/>
        <v>0</v>
      </c>
    </row>
    <row r="20" spans="1:121" s="22" customFormat="1" ht="15.75" thickBot="1">
      <c r="A20" s="150" t="str">
        <f>UFSCAR!A7</f>
        <v>UFSCar</v>
      </c>
      <c r="B20" s="150">
        <f>UFSCAR!B7</f>
        <v>5</v>
      </c>
      <c r="C20" s="150" t="str">
        <f>UFSCAR!C7</f>
        <v>Giovani Aciole Gurgel da Silva</v>
      </c>
      <c r="D20" s="99" t="str">
        <f>UFSCAR!D7</f>
        <v>P</v>
      </c>
      <c r="E20" s="150">
        <f>UFSCAR!E7</f>
        <v>0</v>
      </c>
      <c r="F20" s="150">
        <f>UFSCAR!F7</f>
        <v>0</v>
      </c>
      <c r="G20" s="150">
        <f>UFSCAR!G7</f>
        <v>1</v>
      </c>
      <c r="H20" s="150">
        <f>UFSCAR!H7</f>
        <v>0</v>
      </c>
      <c r="I20" s="150">
        <f>UFSCAR!I7</f>
        <v>0</v>
      </c>
      <c r="J20" s="150">
        <f>UFSCAR!J7</f>
        <v>0</v>
      </c>
      <c r="K20" s="150">
        <f>UFSCAR!K7</f>
        <v>0</v>
      </c>
      <c r="L20" s="150">
        <f>UFSCAR!L7</f>
        <v>0</v>
      </c>
      <c r="M20" s="150">
        <f>UFSCAR!M7</f>
        <v>0</v>
      </c>
      <c r="N20" s="150">
        <f>UFSCAR!N7</f>
        <v>0</v>
      </c>
      <c r="O20" s="150">
        <f>UFSCAR!O7</f>
        <v>0</v>
      </c>
      <c r="P20" s="150">
        <f>UFSCAR!P7</f>
        <v>0</v>
      </c>
      <c r="Q20" s="150">
        <f>UFSCAR!Q7</f>
        <v>0</v>
      </c>
      <c r="R20" s="150">
        <f>UFSCAR!R7</f>
        <v>0</v>
      </c>
      <c r="S20" s="150">
        <f>UFSCAR!S7</f>
        <v>0</v>
      </c>
      <c r="T20" s="99" t="str">
        <f>UFSCAR!T7</f>
        <v>P</v>
      </c>
      <c r="U20" s="150">
        <f>UFSCAR!U7</f>
        <v>0</v>
      </c>
      <c r="V20" s="150">
        <f>UFSCAR!V7</f>
        <v>0</v>
      </c>
      <c r="W20" s="150">
        <f>UFSCAR!W7</f>
        <v>1</v>
      </c>
      <c r="X20" s="150">
        <f>UFSCAR!X7</f>
        <v>1</v>
      </c>
      <c r="Y20" s="150">
        <f>UFSCAR!Y7</f>
        <v>0</v>
      </c>
      <c r="Z20" s="150">
        <f>UFSCAR!Z7</f>
        <v>0</v>
      </c>
      <c r="AA20" s="150">
        <f>UFSCAR!AA7</f>
        <v>0</v>
      </c>
      <c r="AB20" s="150">
        <f>UFSCAR!AB7</f>
        <v>0</v>
      </c>
      <c r="AC20" s="150">
        <f>UFSCAR!AC7</f>
        <v>0</v>
      </c>
      <c r="AD20" s="150">
        <f>UFSCAR!AD7</f>
        <v>0</v>
      </c>
      <c r="AE20" s="150">
        <f>UFSCAR!AE7</f>
        <v>0</v>
      </c>
      <c r="AF20" s="150">
        <f>UFSCAR!AF7</f>
        <v>0</v>
      </c>
      <c r="AG20" s="150">
        <f>UFSCAR!AG7</f>
        <v>0</v>
      </c>
      <c r="AH20" s="150">
        <f>UFSCAR!AH7</f>
        <v>0</v>
      </c>
      <c r="AI20" s="150">
        <f>UFSCAR!AI7</f>
        <v>0</v>
      </c>
      <c r="AJ20" s="48"/>
      <c r="AK20" s="89"/>
      <c r="AL20" s="31"/>
      <c r="AM20" s="31"/>
      <c r="AN20" s="25"/>
      <c r="AO20" s="25"/>
      <c r="AP20" s="25"/>
      <c r="AQ20" s="25"/>
      <c r="AR20" s="26"/>
      <c r="AS20" s="24"/>
      <c r="AT20" s="24"/>
      <c r="AU20" s="24"/>
      <c r="AV20" s="24"/>
      <c r="AW20" s="24"/>
      <c r="AX20" s="24"/>
      <c r="AY20" s="24"/>
      <c r="AZ20" s="27">
        <f t="shared" si="55"/>
        <v>2</v>
      </c>
      <c r="BA20" s="28">
        <f t="shared" si="56"/>
        <v>0</v>
      </c>
      <c r="BB20" s="29">
        <f t="shared" si="57"/>
        <v>0</v>
      </c>
      <c r="BC20" s="29">
        <f t="shared" si="58"/>
        <v>0</v>
      </c>
      <c r="BD20" s="29">
        <f t="shared" si="59"/>
        <v>2</v>
      </c>
      <c r="BE20" s="29">
        <f t="shared" si="60"/>
        <v>2</v>
      </c>
      <c r="BF20" s="29">
        <f t="shared" si="61"/>
        <v>1</v>
      </c>
      <c r="BG20" s="29">
        <f t="shared" si="62"/>
        <v>3</v>
      </c>
      <c r="BH20" s="29">
        <f t="shared" si="63"/>
        <v>0</v>
      </c>
      <c r="BI20" s="29">
        <f t="shared" si="64"/>
        <v>0</v>
      </c>
      <c r="BJ20" s="29">
        <f t="shared" si="65"/>
        <v>0</v>
      </c>
      <c r="BK20" s="29">
        <f t="shared" si="66"/>
        <v>0</v>
      </c>
      <c r="BL20" s="29">
        <f t="shared" si="67"/>
        <v>0</v>
      </c>
      <c r="BM20" s="29">
        <f t="shared" si="68"/>
        <v>0</v>
      </c>
      <c r="BN20" s="29">
        <f t="shared" si="69"/>
        <v>0</v>
      </c>
      <c r="BO20" s="29">
        <f t="shared" si="70"/>
        <v>0</v>
      </c>
      <c r="BP20" s="29">
        <f t="shared" si="71"/>
        <v>0</v>
      </c>
      <c r="BQ20" s="29">
        <f t="shared" si="72"/>
        <v>0</v>
      </c>
      <c r="BR20" s="29">
        <f t="shared" si="73"/>
        <v>0</v>
      </c>
      <c r="BS20" s="29">
        <f t="shared" si="74"/>
        <v>0</v>
      </c>
      <c r="BT20" s="29">
        <f t="shared" si="75"/>
        <v>0</v>
      </c>
      <c r="BU20" s="30">
        <f t="shared" si="76"/>
        <v>0</v>
      </c>
      <c r="BV20" s="30">
        <f t="shared" si="77"/>
        <v>0</v>
      </c>
      <c r="BX20" s="28">
        <f t="shared" si="78"/>
        <v>160</v>
      </c>
      <c r="BY20" s="29">
        <f t="shared" si="79"/>
        <v>0</v>
      </c>
      <c r="BZ20" s="29">
        <f t="shared" si="80"/>
        <v>0</v>
      </c>
      <c r="CA20" s="29">
        <f t="shared" si="81"/>
        <v>0</v>
      </c>
      <c r="CB20" s="29">
        <f t="shared" si="82"/>
        <v>0</v>
      </c>
      <c r="CC20" s="30">
        <f t="shared" si="45"/>
        <v>160</v>
      </c>
      <c r="CD20" s="156">
        <f t="shared" si="6"/>
        <v>13.333333333333343</v>
      </c>
      <c r="CE20" s="22">
        <f t="shared" si="46"/>
        <v>3</v>
      </c>
      <c r="CF20" s="156">
        <f t="shared" si="7"/>
        <v>-26.666666666666657</v>
      </c>
      <c r="CG20" s="22" t="str">
        <f t="shared" si="47"/>
        <v>NAO</v>
      </c>
      <c r="CH20" s="156">
        <f t="shared" si="8"/>
        <v>-66.666666666666657</v>
      </c>
      <c r="CI20" s="22" t="str">
        <f t="shared" si="48"/>
        <v>NAO</v>
      </c>
      <c r="CJ20" s="22">
        <f t="shared" si="9"/>
        <v>0.1998376319240617</v>
      </c>
      <c r="CK20" s="22">
        <f t="shared" si="10"/>
        <v>0.1998376319240617</v>
      </c>
      <c r="CM20" s="22">
        <f t="shared" si="11"/>
        <v>0</v>
      </c>
      <c r="CN20" s="22">
        <f t="shared" si="12"/>
        <v>0</v>
      </c>
      <c r="CO20" s="22">
        <f t="shared" si="13"/>
        <v>0.39761431411530812</v>
      </c>
      <c r="CP20" s="22">
        <f t="shared" si="14"/>
        <v>0.44052863436123346</v>
      </c>
      <c r="CQ20" s="22">
        <f t="shared" si="15"/>
        <v>0</v>
      </c>
      <c r="CR20" s="22">
        <f t="shared" si="16"/>
        <v>0</v>
      </c>
      <c r="CS20" s="22">
        <f t="shared" si="17"/>
        <v>0</v>
      </c>
      <c r="CT20" s="22" t="e">
        <f t="shared" si="18"/>
        <v>#DIV/0!</v>
      </c>
      <c r="CU20" s="22" t="e">
        <f t="shared" si="19"/>
        <v>#DIV/0!</v>
      </c>
      <c r="CV20" s="22">
        <f t="shared" si="20"/>
        <v>0</v>
      </c>
      <c r="CW20" s="22">
        <f t="shared" si="21"/>
        <v>0</v>
      </c>
      <c r="CX20" s="22">
        <f t="shared" si="22"/>
        <v>0</v>
      </c>
      <c r="CY20" s="22" t="e">
        <f t="shared" si="23"/>
        <v>#DIV/0!</v>
      </c>
      <c r="CZ20" s="22">
        <f t="shared" si="24"/>
        <v>0</v>
      </c>
      <c r="DA20" s="22">
        <f t="shared" si="25"/>
        <v>0</v>
      </c>
      <c r="DB20" s="22">
        <f t="shared" si="26"/>
        <v>0</v>
      </c>
      <c r="DC20" s="22">
        <f t="shared" si="27"/>
        <v>0</v>
      </c>
      <c r="DE20" s="22">
        <f t="shared" si="83"/>
        <v>0</v>
      </c>
      <c r="DF20" s="22">
        <f t="shared" si="84"/>
        <v>0</v>
      </c>
      <c r="DG20" s="22">
        <f t="shared" si="85"/>
        <v>1</v>
      </c>
      <c r="DH20" s="22">
        <f t="shared" si="86"/>
        <v>1</v>
      </c>
      <c r="DI20" s="22">
        <f t="shared" si="87"/>
        <v>0</v>
      </c>
      <c r="DJ20" s="22">
        <f t="shared" si="88"/>
        <v>0</v>
      </c>
      <c r="DK20" s="22">
        <f t="shared" si="89"/>
        <v>0</v>
      </c>
      <c r="DL20" s="22">
        <f t="shared" si="90"/>
        <v>0</v>
      </c>
      <c r="DM20" s="22">
        <f t="shared" si="91"/>
        <v>0</v>
      </c>
      <c r="DN20" s="22">
        <f t="shared" si="92"/>
        <v>0</v>
      </c>
      <c r="DO20" s="22">
        <f t="shared" si="93"/>
        <v>0</v>
      </c>
      <c r="DP20" s="22">
        <f t="shared" si="94"/>
        <v>0</v>
      </c>
      <c r="DQ20" s="22">
        <f t="shared" si="95"/>
        <v>0</v>
      </c>
    </row>
    <row r="21" spans="1:121" s="22" customFormat="1" ht="15.75" thickBot="1">
      <c r="A21" s="150" t="str">
        <f>UFSCAR!A8</f>
        <v>UFSCar</v>
      </c>
      <c r="B21" s="150">
        <f>UFSCAR!B8</f>
        <v>6</v>
      </c>
      <c r="C21" s="150" t="str">
        <f>UFSCAR!C8</f>
        <v>Angela Mereci de Oliveira Leal</v>
      </c>
      <c r="D21" s="99" t="str">
        <f>UFSCAR!D8</f>
        <v>P</v>
      </c>
      <c r="E21" s="150">
        <f>UFSCAR!E8</f>
        <v>0</v>
      </c>
      <c r="F21" s="150">
        <f>UFSCAR!F8</f>
        <v>0</v>
      </c>
      <c r="G21" s="150">
        <f>UFSCAR!G8</f>
        <v>0</v>
      </c>
      <c r="H21" s="150">
        <f>UFSCAR!H8</f>
        <v>0</v>
      </c>
      <c r="I21" s="150">
        <f>UFSCAR!I8</f>
        <v>1</v>
      </c>
      <c r="J21" s="150">
        <f>UFSCAR!J8</f>
        <v>0</v>
      </c>
      <c r="K21" s="150">
        <f>UFSCAR!K8</f>
        <v>0</v>
      </c>
      <c r="L21" s="150">
        <f>UFSCAR!L8</f>
        <v>0</v>
      </c>
      <c r="M21" s="150">
        <f>UFSCAR!M8</f>
        <v>0</v>
      </c>
      <c r="N21" s="150">
        <f>UFSCAR!N8</f>
        <v>0</v>
      </c>
      <c r="O21" s="150">
        <f>UFSCAR!O8</f>
        <v>0</v>
      </c>
      <c r="P21" s="150">
        <f>UFSCAR!P8</f>
        <v>0</v>
      </c>
      <c r="Q21" s="150">
        <f>UFSCAR!Q8</f>
        <v>0</v>
      </c>
      <c r="R21" s="150">
        <f>UFSCAR!R8</f>
        <v>0</v>
      </c>
      <c r="S21" s="150">
        <f>UFSCAR!S8</f>
        <v>0</v>
      </c>
      <c r="T21" s="99" t="str">
        <f>UFSCAR!T8</f>
        <v>P</v>
      </c>
      <c r="U21" s="150">
        <f>UFSCAR!U8</f>
        <v>1</v>
      </c>
      <c r="V21" s="150">
        <f>UFSCAR!V8</f>
        <v>0</v>
      </c>
      <c r="W21" s="150">
        <f>UFSCAR!W8</f>
        <v>2</v>
      </c>
      <c r="X21" s="150">
        <f>UFSCAR!X8</f>
        <v>0</v>
      </c>
      <c r="Y21" s="150">
        <f>UFSCAR!Y8</f>
        <v>0</v>
      </c>
      <c r="Z21" s="150">
        <f>UFSCAR!Z8</f>
        <v>0</v>
      </c>
      <c r="AA21" s="150">
        <f>UFSCAR!AA8</f>
        <v>0</v>
      </c>
      <c r="AB21" s="150">
        <f>UFSCAR!AB8</f>
        <v>0</v>
      </c>
      <c r="AC21" s="150">
        <f>UFSCAR!AC8</f>
        <v>0</v>
      </c>
      <c r="AD21" s="150">
        <f>UFSCAR!AD8</f>
        <v>0</v>
      </c>
      <c r="AE21" s="150">
        <f>UFSCAR!AE8</f>
        <v>0</v>
      </c>
      <c r="AF21" s="150">
        <f>UFSCAR!AF8</f>
        <v>0</v>
      </c>
      <c r="AG21" s="150">
        <f>UFSCAR!AG8</f>
        <v>0</v>
      </c>
      <c r="AH21" s="150">
        <f>UFSCAR!AH8</f>
        <v>0</v>
      </c>
      <c r="AI21" s="150">
        <f>UFSCAR!AI8</f>
        <v>0</v>
      </c>
      <c r="AJ21" s="48"/>
      <c r="AK21" s="89"/>
      <c r="AL21" s="31"/>
      <c r="AM21" s="31"/>
      <c r="AN21" s="25"/>
      <c r="AO21" s="25"/>
      <c r="AP21" s="25"/>
      <c r="AQ21" s="25"/>
      <c r="AR21" s="26"/>
      <c r="AS21" s="24"/>
      <c r="AT21" s="24"/>
      <c r="AU21" s="24"/>
      <c r="AV21" s="24"/>
      <c r="AW21" s="24"/>
      <c r="AX21" s="24"/>
      <c r="AY21" s="24"/>
      <c r="AZ21" s="27">
        <f t="shared" si="55"/>
        <v>2</v>
      </c>
      <c r="BA21" s="28">
        <f t="shared" si="56"/>
        <v>1</v>
      </c>
      <c r="BB21" s="29">
        <f t="shared" si="57"/>
        <v>0</v>
      </c>
      <c r="BC21" s="29">
        <f t="shared" si="58"/>
        <v>1</v>
      </c>
      <c r="BD21" s="29">
        <f t="shared" si="59"/>
        <v>2</v>
      </c>
      <c r="BE21" s="29">
        <f t="shared" si="60"/>
        <v>3</v>
      </c>
      <c r="BF21" s="29">
        <f t="shared" si="61"/>
        <v>0</v>
      </c>
      <c r="BG21" s="29">
        <f t="shared" si="62"/>
        <v>3</v>
      </c>
      <c r="BH21" s="29">
        <f t="shared" si="63"/>
        <v>1</v>
      </c>
      <c r="BI21" s="29">
        <f t="shared" si="64"/>
        <v>0</v>
      </c>
      <c r="BJ21" s="29">
        <f t="shared" si="65"/>
        <v>0</v>
      </c>
      <c r="BK21" s="29">
        <f t="shared" si="66"/>
        <v>0</v>
      </c>
      <c r="BL21" s="29">
        <f t="shared" si="67"/>
        <v>0</v>
      </c>
      <c r="BM21" s="29">
        <f t="shared" si="68"/>
        <v>0</v>
      </c>
      <c r="BN21" s="29">
        <f t="shared" si="69"/>
        <v>0</v>
      </c>
      <c r="BO21" s="29">
        <f t="shared" si="70"/>
        <v>0</v>
      </c>
      <c r="BP21" s="29">
        <f t="shared" si="71"/>
        <v>0</v>
      </c>
      <c r="BQ21" s="29">
        <f t="shared" si="72"/>
        <v>0</v>
      </c>
      <c r="BR21" s="29">
        <f t="shared" si="73"/>
        <v>0</v>
      </c>
      <c r="BS21" s="29">
        <f t="shared" si="74"/>
        <v>0</v>
      </c>
      <c r="BT21" s="29">
        <f t="shared" si="75"/>
        <v>0</v>
      </c>
      <c r="BU21" s="30">
        <f t="shared" si="76"/>
        <v>0</v>
      </c>
      <c r="BV21" s="30">
        <f t="shared" si="77"/>
        <v>0</v>
      </c>
      <c r="BX21" s="28">
        <f t="shared" si="78"/>
        <v>240</v>
      </c>
      <c r="BY21" s="29">
        <f t="shared" si="79"/>
        <v>0</v>
      </c>
      <c r="BZ21" s="29">
        <f t="shared" si="80"/>
        <v>0</v>
      </c>
      <c r="CA21" s="29">
        <f t="shared" si="81"/>
        <v>0</v>
      </c>
      <c r="CB21" s="29">
        <f t="shared" si="82"/>
        <v>0</v>
      </c>
      <c r="CC21" s="30">
        <f t="shared" si="45"/>
        <v>240</v>
      </c>
      <c r="CD21" s="156">
        <f t="shared" si="6"/>
        <v>93.333333333333343</v>
      </c>
      <c r="CE21" s="22">
        <f t="shared" si="46"/>
        <v>3</v>
      </c>
      <c r="CF21" s="156">
        <f t="shared" si="7"/>
        <v>53.333333333333343</v>
      </c>
      <c r="CG21" s="22">
        <f t="shared" si="47"/>
        <v>4</v>
      </c>
      <c r="CH21" s="156">
        <f t="shared" si="8"/>
        <v>13.333333333333343</v>
      </c>
      <c r="CI21" s="22">
        <f t="shared" si="48"/>
        <v>5</v>
      </c>
      <c r="CJ21" s="22">
        <f t="shared" si="9"/>
        <v>0.29975644788609257</v>
      </c>
      <c r="CK21" s="22">
        <f t="shared" si="10"/>
        <v>0.29975644788609257</v>
      </c>
      <c r="CM21" s="22">
        <f t="shared" si="11"/>
        <v>0.8</v>
      </c>
      <c r="CN21" s="22">
        <f t="shared" si="12"/>
        <v>0</v>
      </c>
      <c r="CO21" s="22">
        <f t="shared" si="13"/>
        <v>0.39761431411530812</v>
      </c>
      <c r="CP21" s="22">
        <f t="shared" si="14"/>
        <v>0</v>
      </c>
      <c r="CQ21" s="22">
        <f t="shared" si="15"/>
        <v>1.0101010101010102</v>
      </c>
      <c r="CR21" s="22">
        <f t="shared" si="16"/>
        <v>0</v>
      </c>
      <c r="CS21" s="22">
        <f t="shared" si="17"/>
        <v>0</v>
      </c>
      <c r="CT21" s="22" t="e">
        <f t="shared" si="18"/>
        <v>#DIV/0!</v>
      </c>
      <c r="CU21" s="22" t="e">
        <f t="shared" si="19"/>
        <v>#DIV/0!</v>
      </c>
      <c r="CV21" s="22">
        <f t="shared" si="20"/>
        <v>0</v>
      </c>
      <c r="CW21" s="22">
        <f t="shared" si="21"/>
        <v>0</v>
      </c>
      <c r="CX21" s="22">
        <f t="shared" si="22"/>
        <v>0</v>
      </c>
      <c r="CY21" s="22" t="e">
        <f t="shared" si="23"/>
        <v>#DIV/0!</v>
      </c>
      <c r="CZ21" s="22">
        <f t="shared" si="24"/>
        <v>0</v>
      </c>
      <c r="DA21" s="22">
        <f t="shared" si="25"/>
        <v>0</v>
      </c>
      <c r="DB21" s="22">
        <f t="shared" si="26"/>
        <v>0</v>
      </c>
      <c r="DC21" s="22">
        <f t="shared" si="27"/>
        <v>0</v>
      </c>
      <c r="DE21" s="22">
        <f t="shared" si="83"/>
        <v>1</v>
      </c>
      <c r="DF21" s="22">
        <f t="shared" si="84"/>
        <v>0</v>
      </c>
      <c r="DG21" s="22">
        <f t="shared" si="85"/>
        <v>1</v>
      </c>
      <c r="DH21" s="22">
        <f t="shared" si="86"/>
        <v>0</v>
      </c>
      <c r="DI21" s="22">
        <f t="shared" si="87"/>
        <v>1</v>
      </c>
      <c r="DJ21" s="22">
        <f t="shared" si="88"/>
        <v>0</v>
      </c>
      <c r="DK21" s="22">
        <f t="shared" si="89"/>
        <v>0</v>
      </c>
      <c r="DL21" s="22">
        <f t="shared" si="90"/>
        <v>0</v>
      </c>
      <c r="DM21" s="22">
        <f t="shared" si="91"/>
        <v>0</v>
      </c>
      <c r="DN21" s="22">
        <f t="shared" si="92"/>
        <v>0</v>
      </c>
      <c r="DO21" s="22">
        <f t="shared" si="93"/>
        <v>0</v>
      </c>
      <c r="DP21" s="22">
        <f t="shared" si="94"/>
        <v>0</v>
      </c>
      <c r="DQ21" s="22">
        <f t="shared" si="95"/>
        <v>0</v>
      </c>
    </row>
    <row r="22" spans="1:121" s="22" customFormat="1" ht="15.75" thickBot="1">
      <c r="A22" s="150" t="str">
        <f>UFSCAR!A9</f>
        <v>UFSCar</v>
      </c>
      <c r="B22" s="150">
        <f>UFSCAR!B9</f>
        <v>7</v>
      </c>
      <c r="C22" s="150" t="str">
        <f>UFSCAR!C9</f>
        <v>Nivaldo Antonio Parizotto</v>
      </c>
      <c r="D22" s="99" t="str">
        <f>UFSCAR!D9</f>
        <v>P</v>
      </c>
      <c r="E22" s="150">
        <f>UFSCAR!E9</f>
        <v>0</v>
      </c>
      <c r="F22" s="150">
        <f>UFSCAR!F9</f>
        <v>5</v>
      </c>
      <c r="G22" s="150">
        <f>UFSCAR!G9</f>
        <v>2</v>
      </c>
      <c r="H22" s="150">
        <f>UFSCAR!H9</f>
        <v>0</v>
      </c>
      <c r="I22" s="150">
        <f>UFSCAR!I9</f>
        <v>0</v>
      </c>
      <c r="J22" s="150">
        <f>UFSCAR!J9</f>
        <v>0</v>
      </c>
      <c r="K22" s="150">
        <f>UFSCAR!K9</f>
        <v>0</v>
      </c>
      <c r="L22" s="150">
        <f>UFSCAR!L9</f>
        <v>0</v>
      </c>
      <c r="M22" s="150">
        <f>UFSCAR!M9</f>
        <v>0</v>
      </c>
      <c r="N22" s="150">
        <f>UFSCAR!N9</f>
        <v>0</v>
      </c>
      <c r="O22" s="150">
        <f>UFSCAR!O9</f>
        <v>0</v>
      </c>
      <c r="P22" s="150">
        <f>UFSCAR!P9</f>
        <v>0</v>
      </c>
      <c r="Q22" s="150">
        <f>UFSCAR!Q9</f>
        <v>0</v>
      </c>
      <c r="R22" s="150">
        <f>UFSCAR!R9</f>
        <v>0</v>
      </c>
      <c r="S22" s="150">
        <f>UFSCAR!S9</f>
        <v>0</v>
      </c>
      <c r="T22" s="99" t="str">
        <f>UFSCAR!T9</f>
        <v>P</v>
      </c>
      <c r="U22" s="150">
        <f>UFSCAR!U9</f>
        <v>1</v>
      </c>
      <c r="V22" s="150">
        <f>UFSCAR!V9</f>
        <v>2</v>
      </c>
      <c r="W22" s="150">
        <f>UFSCAR!W9</f>
        <v>3</v>
      </c>
      <c r="X22" s="150">
        <f>UFSCAR!X9</f>
        <v>0</v>
      </c>
      <c r="Y22" s="150">
        <f>UFSCAR!Y9</f>
        <v>0</v>
      </c>
      <c r="Z22" s="150">
        <f>UFSCAR!Z9</f>
        <v>0</v>
      </c>
      <c r="AA22" s="150">
        <f>UFSCAR!AA9</f>
        <v>0</v>
      </c>
      <c r="AB22" s="150">
        <f>UFSCAR!AB9</f>
        <v>0</v>
      </c>
      <c r="AC22" s="150">
        <f>UFSCAR!AC9</f>
        <v>0</v>
      </c>
      <c r="AD22" s="150">
        <f>UFSCAR!AD9</f>
        <v>0</v>
      </c>
      <c r="AE22" s="150">
        <f>UFSCAR!AE9</f>
        <v>0</v>
      </c>
      <c r="AF22" s="150">
        <f>UFSCAR!AF9</f>
        <v>0</v>
      </c>
      <c r="AG22" s="150">
        <f>UFSCAR!AG9</f>
        <v>0</v>
      </c>
      <c r="AH22" s="150">
        <f>UFSCAR!AH9</f>
        <v>0</v>
      </c>
      <c r="AI22" s="150">
        <f>UFSCAR!AI9</f>
        <v>0</v>
      </c>
      <c r="AJ22" s="48"/>
      <c r="AK22" s="89"/>
      <c r="AL22" s="31"/>
      <c r="AM22" s="31"/>
      <c r="AN22" s="25"/>
      <c r="AO22" s="25"/>
      <c r="AP22" s="25"/>
      <c r="AQ22" s="25"/>
      <c r="AR22" s="26"/>
      <c r="AS22" s="24"/>
      <c r="AT22" s="24"/>
      <c r="AU22" s="24"/>
      <c r="AV22" s="24"/>
      <c r="AW22" s="24"/>
      <c r="AX22" s="24"/>
      <c r="AY22" s="24"/>
      <c r="AZ22" s="27">
        <f t="shared" si="55"/>
        <v>2</v>
      </c>
      <c r="BA22" s="28">
        <f t="shared" si="56"/>
        <v>1</v>
      </c>
      <c r="BB22" s="29">
        <f t="shared" si="57"/>
        <v>7</v>
      </c>
      <c r="BC22" s="29">
        <f t="shared" si="58"/>
        <v>8</v>
      </c>
      <c r="BD22" s="29">
        <f t="shared" si="59"/>
        <v>5</v>
      </c>
      <c r="BE22" s="29">
        <f t="shared" si="60"/>
        <v>13</v>
      </c>
      <c r="BF22" s="29">
        <f t="shared" si="61"/>
        <v>0</v>
      </c>
      <c r="BG22" s="29">
        <f t="shared" si="62"/>
        <v>13</v>
      </c>
      <c r="BH22" s="29">
        <f t="shared" si="63"/>
        <v>0</v>
      </c>
      <c r="BI22" s="29">
        <f t="shared" si="64"/>
        <v>0</v>
      </c>
      <c r="BJ22" s="29">
        <f t="shared" si="65"/>
        <v>0</v>
      </c>
      <c r="BK22" s="29">
        <f t="shared" si="66"/>
        <v>0</v>
      </c>
      <c r="BL22" s="29">
        <f t="shared" si="67"/>
        <v>0</v>
      </c>
      <c r="BM22" s="29">
        <f t="shared" si="68"/>
        <v>0</v>
      </c>
      <c r="BN22" s="29">
        <f t="shared" si="69"/>
        <v>0</v>
      </c>
      <c r="BO22" s="29">
        <f t="shared" si="70"/>
        <v>0</v>
      </c>
      <c r="BP22" s="29">
        <f t="shared" si="71"/>
        <v>0</v>
      </c>
      <c r="BQ22" s="29">
        <f t="shared" si="72"/>
        <v>0</v>
      </c>
      <c r="BR22" s="29">
        <f t="shared" si="73"/>
        <v>0</v>
      </c>
      <c r="BS22" s="29">
        <f t="shared" si="74"/>
        <v>0</v>
      </c>
      <c r="BT22" s="29">
        <f t="shared" si="75"/>
        <v>0</v>
      </c>
      <c r="BU22" s="30">
        <f t="shared" si="76"/>
        <v>0</v>
      </c>
      <c r="BV22" s="30">
        <f t="shared" si="77"/>
        <v>0</v>
      </c>
      <c r="BX22" s="28">
        <f t="shared" si="78"/>
        <v>960</v>
      </c>
      <c r="BY22" s="29">
        <f t="shared" si="79"/>
        <v>0</v>
      </c>
      <c r="BZ22" s="29">
        <f t="shared" si="80"/>
        <v>0</v>
      </c>
      <c r="CA22" s="29">
        <f t="shared" si="81"/>
        <v>0</v>
      </c>
      <c r="CB22" s="29">
        <f t="shared" si="82"/>
        <v>0</v>
      </c>
      <c r="CC22" s="30">
        <f t="shared" si="45"/>
        <v>960</v>
      </c>
      <c r="CD22" s="156">
        <f t="shared" si="6"/>
        <v>813.33333333333337</v>
      </c>
      <c r="CE22" s="22">
        <f t="shared" si="46"/>
        <v>3</v>
      </c>
      <c r="CF22" s="156">
        <f t="shared" si="7"/>
        <v>773.33333333333337</v>
      </c>
      <c r="CG22" s="22">
        <f t="shared" si="47"/>
        <v>4</v>
      </c>
      <c r="CH22" s="156">
        <f t="shared" si="8"/>
        <v>733.33333333333337</v>
      </c>
      <c r="CI22" s="22">
        <f t="shared" si="48"/>
        <v>5</v>
      </c>
      <c r="CJ22" s="22">
        <f t="shared" si="9"/>
        <v>1.1990257915443703</v>
      </c>
      <c r="CK22" s="22">
        <f t="shared" si="10"/>
        <v>1.1990257915443703</v>
      </c>
      <c r="CM22" s="22">
        <f t="shared" si="11"/>
        <v>0.8</v>
      </c>
      <c r="CN22" s="22">
        <f t="shared" si="12"/>
        <v>2.2222222222222223</v>
      </c>
      <c r="CO22" s="22">
        <f t="shared" si="13"/>
        <v>0.9940357852882703</v>
      </c>
      <c r="CP22" s="22">
        <f t="shared" si="14"/>
        <v>0</v>
      </c>
      <c r="CQ22" s="22">
        <f t="shared" si="15"/>
        <v>0</v>
      </c>
      <c r="CR22" s="22">
        <f t="shared" si="16"/>
        <v>0</v>
      </c>
      <c r="CS22" s="22">
        <f t="shared" si="17"/>
        <v>0</v>
      </c>
      <c r="CT22" s="22" t="e">
        <f t="shared" si="18"/>
        <v>#DIV/0!</v>
      </c>
      <c r="CU22" s="22" t="e">
        <f t="shared" si="19"/>
        <v>#DIV/0!</v>
      </c>
      <c r="CV22" s="22">
        <f t="shared" si="20"/>
        <v>0</v>
      </c>
      <c r="CW22" s="22">
        <f t="shared" si="21"/>
        <v>0</v>
      </c>
      <c r="CX22" s="22">
        <f t="shared" si="22"/>
        <v>0</v>
      </c>
      <c r="CY22" s="22" t="e">
        <f t="shared" si="23"/>
        <v>#DIV/0!</v>
      </c>
      <c r="CZ22" s="22">
        <f t="shared" si="24"/>
        <v>0</v>
      </c>
      <c r="DA22" s="22">
        <f t="shared" si="25"/>
        <v>0</v>
      </c>
      <c r="DB22" s="22">
        <f t="shared" si="26"/>
        <v>0</v>
      </c>
      <c r="DC22" s="22">
        <f t="shared" si="27"/>
        <v>0</v>
      </c>
      <c r="DE22" s="22">
        <f t="shared" si="83"/>
        <v>1</v>
      </c>
      <c r="DF22" s="22">
        <f t="shared" si="84"/>
        <v>1</v>
      </c>
      <c r="DG22" s="22">
        <f t="shared" si="85"/>
        <v>1</v>
      </c>
      <c r="DH22" s="22">
        <f t="shared" si="86"/>
        <v>0</v>
      </c>
      <c r="DI22" s="22">
        <f t="shared" si="87"/>
        <v>0</v>
      </c>
      <c r="DJ22" s="22">
        <f t="shared" si="88"/>
        <v>0</v>
      </c>
      <c r="DK22" s="22">
        <f t="shared" si="89"/>
        <v>0</v>
      </c>
      <c r="DL22" s="22">
        <f t="shared" si="90"/>
        <v>0</v>
      </c>
      <c r="DM22" s="22">
        <f t="shared" si="91"/>
        <v>0</v>
      </c>
      <c r="DN22" s="22">
        <f t="shared" si="92"/>
        <v>0</v>
      </c>
      <c r="DO22" s="22">
        <f t="shared" si="93"/>
        <v>0</v>
      </c>
      <c r="DP22" s="22">
        <f t="shared" si="94"/>
        <v>0</v>
      </c>
      <c r="DQ22" s="22">
        <f t="shared" si="95"/>
        <v>0</v>
      </c>
    </row>
    <row r="23" spans="1:121" s="22" customFormat="1" ht="15.75" thickBot="1">
      <c r="A23" s="150" t="str">
        <f>UFSCAR!A10</f>
        <v>UFSCar</v>
      </c>
      <c r="B23" s="150">
        <f>UFSCAR!B10</f>
        <v>8</v>
      </c>
      <c r="C23" s="150" t="str">
        <f>UFSCAR!C10</f>
        <v>Ana Beatriz de Oliveira</v>
      </c>
      <c r="D23" s="99" t="str">
        <f>UFSCAR!D10</f>
        <v>C</v>
      </c>
      <c r="E23" s="150">
        <f>UFSCAR!E10</f>
        <v>0</v>
      </c>
      <c r="F23" s="150">
        <f>UFSCAR!F10</f>
        <v>0</v>
      </c>
      <c r="G23" s="150">
        <f>UFSCAR!G10</f>
        <v>0</v>
      </c>
      <c r="H23" s="150">
        <f>UFSCAR!H10</f>
        <v>0</v>
      </c>
      <c r="I23" s="150">
        <f>UFSCAR!I10</f>
        <v>0</v>
      </c>
      <c r="J23" s="150">
        <f>UFSCAR!J10</f>
        <v>0</v>
      </c>
      <c r="K23" s="150">
        <f>UFSCAR!K10</f>
        <v>0</v>
      </c>
      <c r="L23" s="150">
        <f>UFSCAR!L10</f>
        <v>0</v>
      </c>
      <c r="M23" s="150">
        <f>UFSCAR!M10</f>
        <v>0</v>
      </c>
      <c r="N23" s="150">
        <f>UFSCAR!N10</f>
        <v>0</v>
      </c>
      <c r="O23" s="150">
        <f>UFSCAR!O10</f>
        <v>0</v>
      </c>
      <c r="P23" s="150">
        <f>UFSCAR!P10</f>
        <v>0</v>
      </c>
      <c r="Q23" s="150">
        <f>UFSCAR!Q10</f>
        <v>0</v>
      </c>
      <c r="R23" s="150">
        <f>UFSCAR!R10</f>
        <v>0</v>
      </c>
      <c r="S23" s="150">
        <f>UFSCAR!S10</f>
        <v>0</v>
      </c>
      <c r="T23" s="99" t="str">
        <f>UFSCAR!T10</f>
        <v>P</v>
      </c>
      <c r="U23" s="150">
        <f>UFSCAR!U10</f>
        <v>2</v>
      </c>
      <c r="V23" s="150">
        <f>UFSCAR!V10</f>
        <v>1</v>
      </c>
      <c r="W23" s="150">
        <f>UFSCAR!W10</f>
        <v>0</v>
      </c>
      <c r="X23" s="150">
        <f>UFSCAR!X10</f>
        <v>0</v>
      </c>
      <c r="Y23" s="150">
        <f>UFSCAR!Y10</f>
        <v>0</v>
      </c>
      <c r="Z23" s="150">
        <f>UFSCAR!Z10</f>
        <v>0</v>
      </c>
      <c r="AA23" s="150">
        <f>UFSCAR!AA10</f>
        <v>0</v>
      </c>
      <c r="AB23" s="150">
        <f>UFSCAR!AB10</f>
        <v>0</v>
      </c>
      <c r="AC23" s="150">
        <f>UFSCAR!AC10</f>
        <v>0</v>
      </c>
      <c r="AD23" s="150">
        <f>UFSCAR!AD10</f>
        <v>0</v>
      </c>
      <c r="AE23" s="150">
        <f>UFSCAR!AE10</f>
        <v>0</v>
      </c>
      <c r="AF23" s="150">
        <f>UFSCAR!AF10</f>
        <v>0</v>
      </c>
      <c r="AG23" s="150">
        <f>UFSCAR!AG10</f>
        <v>0</v>
      </c>
      <c r="AH23" s="150">
        <f>UFSCAR!AH10</f>
        <v>0</v>
      </c>
      <c r="AI23" s="150">
        <f>UFSCAR!AI10</f>
        <v>0</v>
      </c>
      <c r="AJ23" s="48"/>
      <c r="AK23" s="89"/>
      <c r="AL23" s="31"/>
      <c r="AM23" s="31"/>
      <c r="AN23" s="25"/>
      <c r="AO23" s="25"/>
      <c r="AP23" s="25"/>
      <c r="AQ23" s="25"/>
      <c r="AR23" s="26"/>
      <c r="AS23" s="24"/>
      <c r="AT23" s="24"/>
      <c r="AU23" s="24"/>
      <c r="AV23" s="24"/>
      <c r="AW23" s="24"/>
      <c r="AX23" s="24"/>
      <c r="AY23" s="24"/>
      <c r="AZ23" s="27">
        <f t="shared" si="55"/>
        <v>1</v>
      </c>
      <c r="BA23" s="28">
        <f t="shared" si="56"/>
        <v>2</v>
      </c>
      <c r="BB23" s="29">
        <f t="shared" si="57"/>
        <v>1</v>
      </c>
      <c r="BC23" s="29">
        <f t="shared" si="58"/>
        <v>3</v>
      </c>
      <c r="BD23" s="29">
        <f t="shared" si="59"/>
        <v>0</v>
      </c>
      <c r="BE23" s="29">
        <f t="shared" si="60"/>
        <v>3</v>
      </c>
      <c r="BF23" s="29">
        <f t="shared" si="61"/>
        <v>0</v>
      </c>
      <c r="BG23" s="29">
        <f t="shared" si="62"/>
        <v>3</v>
      </c>
      <c r="BH23" s="29">
        <f t="shared" si="63"/>
        <v>0</v>
      </c>
      <c r="BI23" s="29">
        <f t="shared" si="64"/>
        <v>0</v>
      </c>
      <c r="BJ23" s="29">
        <f t="shared" si="65"/>
        <v>0</v>
      </c>
      <c r="BK23" s="29">
        <f t="shared" si="66"/>
        <v>0</v>
      </c>
      <c r="BL23" s="29">
        <f t="shared" si="67"/>
        <v>0</v>
      </c>
      <c r="BM23" s="29">
        <f t="shared" si="68"/>
        <v>0</v>
      </c>
      <c r="BN23" s="29">
        <f t="shared" si="69"/>
        <v>0</v>
      </c>
      <c r="BO23" s="29">
        <f t="shared" si="70"/>
        <v>0</v>
      </c>
      <c r="BP23" s="29">
        <f t="shared" si="71"/>
        <v>0</v>
      </c>
      <c r="BQ23" s="29">
        <f t="shared" si="72"/>
        <v>0</v>
      </c>
      <c r="BR23" s="29">
        <f t="shared" si="73"/>
        <v>0</v>
      </c>
      <c r="BS23" s="29">
        <f t="shared" si="74"/>
        <v>0</v>
      </c>
      <c r="BT23" s="29">
        <f t="shared" si="75"/>
        <v>0</v>
      </c>
      <c r="BU23" s="30">
        <f t="shared" si="76"/>
        <v>0</v>
      </c>
      <c r="BV23" s="30">
        <f t="shared" si="77"/>
        <v>0</v>
      </c>
      <c r="BX23" s="28">
        <f t="shared" si="78"/>
        <v>280</v>
      </c>
      <c r="BY23" s="29">
        <f t="shared" si="79"/>
        <v>0</v>
      </c>
      <c r="BZ23" s="29">
        <f t="shared" si="80"/>
        <v>0</v>
      </c>
      <c r="CA23" s="29">
        <f t="shared" si="81"/>
        <v>0</v>
      </c>
      <c r="CB23" s="29">
        <f t="shared" si="82"/>
        <v>0</v>
      </c>
      <c r="CC23" s="30">
        <f t="shared" si="45"/>
        <v>280</v>
      </c>
      <c r="CD23" s="156">
        <f t="shared" si="6"/>
        <v>206.66666666666669</v>
      </c>
      <c r="CE23" s="22">
        <f t="shared" si="46"/>
        <v>3</v>
      </c>
      <c r="CF23" s="156">
        <f t="shared" si="7"/>
        <v>186.66666666666669</v>
      </c>
      <c r="CG23" s="22">
        <f t="shared" si="47"/>
        <v>4</v>
      </c>
      <c r="CH23" s="156">
        <f t="shared" si="8"/>
        <v>166.66666666666669</v>
      </c>
      <c r="CI23" s="22">
        <f t="shared" si="48"/>
        <v>5</v>
      </c>
      <c r="CJ23" s="22">
        <f t="shared" si="9"/>
        <v>0.34971585586710796</v>
      </c>
      <c r="CK23" s="22">
        <f t="shared" si="10"/>
        <v>0.34971585586710796</v>
      </c>
      <c r="CM23" s="22">
        <f t="shared" si="11"/>
        <v>1.6</v>
      </c>
      <c r="CN23" s="22">
        <f t="shared" si="12"/>
        <v>0.31746031746031744</v>
      </c>
      <c r="CO23" s="22">
        <f t="shared" si="13"/>
        <v>0</v>
      </c>
      <c r="CP23" s="22">
        <f t="shared" si="14"/>
        <v>0</v>
      </c>
      <c r="CQ23" s="22">
        <f t="shared" si="15"/>
        <v>0</v>
      </c>
      <c r="CR23" s="22">
        <f t="shared" si="16"/>
        <v>0</v>
      </c>
      <c r="CS23" s="22">
        <f t="shared" si="17"/>
        <v>0</v>
      </c>
      <c r="CT23" s="22" t="e">
        <f t="shared" si="18"/>
        <v>#DIV/0!</v>
      </c>
      <c r="CU23" s="22" t="e">
        <f t="shared" si="19"/>
        <v>#DIV/0!</v>
      </c>
      <c r="CV23" s="22">
        <f t="shared" si="20"/>
        <v>0</v>
      </c>
      <c r="CW23" s="22">
        <f t="shared" si="21"/>
        <v>0</v>
      </c>
      <c r="CX23" s="22">
        <f t="shared" si="22"/>
        <v>0</v>
      </c>
      <c r="CY23" s="22" t="e">
        <f t="shared" si="23"/>
        <v>#DIV/0!</v>
      </c>
      <c r="CZ23" s="22">
        <f t="shared" si="24"/>
        <v>0</v>
      </c>
      <c r="DA23" s="22">
        <f t="shared" si="25"/>
        <v>0</v>
      </c>
      <c r="DB23" s="22">
        <f t="shared" si="26"/>
        <v>0</v>
      </c>
      <c r="DC23" s="22">
        <f t="shared" si="27"/>
        <v>0</v>
      </c>
      <c r="DE23" s="22">
        <f t="shared" si="83"/>
        <v>1</v>
      </c>
      <c r="DF23" s="22">
        <f t="shared" si="84"/>
        <v>1</v>
      </c>
      <c r="DG23" s="22">
        <f t="shared" si="85"/>
        <v>0</v>
      </c>
      <c r="DH23" s="22">
        <f t="shared" si="86"/>
        <v>0</v>
      </c>
      <c r="DI23" s="22">
        <f t="shared" si="87"/>
        <v>0</v>
      </c>
      <c r="DJ23" s="22">
        <f t="shared" si="88"/>
        <v>0</v>
      </c>
      <c r="DK23" s="22">
        <f t="shared" si="89"/>
        <v>0</v>
      </c>
      <c r="DL23" s="22">
        <f t="shared" si="90"/>
        <v>0</v>
      </c>
      <c r="DM23" s="22">
        <f t="shared" si="91"/>
        <v>0</v>
      </c>
      <c r="DN23" s="22">
        <f t="shared" si="92"/>
        <v>0</v>
      </c>
      <c r="DO23" s="22">
        <f t="shared" si="93"/>
        <v>0</v>
      </c>
      <c r="DP23" s="22">
        <f t="shared" si="94"/>
        <v>0</v>
      </c>
      <c r="DQ23" s="22">
        <f t="shared" si="95"/>
        <v>0</v>
      </c>
    </row>
    <row r="24" spans="1:121" s="22" customFormat="1" ht="15.75" thickBot="1">
      <c r="A24" s="150" t="str">
        <f>UFSCAR!A11</f>
        <v>UFSCar</v>
      </c>
      <c r="B24" s="150">
        <f>UFSCAR!B11</f>
        <v>9</v>
      </c>
      <c r="C24" s="150" t="str">
        <f>UFSCAR!C11</f>
        <v>Fábio Viadanna Serrão</v>
      </c>
      <c r="D24" s="99" t="str">
        <f>UFSCAR!D11</f>
        <v>P</v>
      </c>
      <c r="E24" s="150">
        <f>UFSCAR!E11</f>
        <v>0</v>
      </c>
      <c r="F24" s="150">
        <f>UFSCAR!F11</f>
        <v>0</v>
      </c>
      <c r="G24" s="150">
        <f>UFSCAR!G11</f>
        <v>0</v>
      </c>
      <c r="H24" s="150">
        <f>UFSCAR!H11</f>
        <v>0</v>
      </c>
      <c r="I24" s="150">
        <f>UFSCAR!I11</f>
        <v>0</v>
      </c>
      <c r="J24" s="150">
        <f>UFSCAR!J11</f>
        <v>0</v>
      </c>
      <c r="K24" s="150">
        <f>UFSCAR!K11</f>
        <v>0</v>
      </c>
      <c r="L24" s="150">
        <f>UFSCAR!L11</f>
        <v>0</v>
      </c>
      <c r="M24" s="150">
        <f>UFSCAR!M11</f>
        <v>0</v>
      </c>
      <c r="N24" s="150">
        <f>UFSCAR!N11</f>
        <v>0</v>
      </c>
      <c r="O24" s="150">
        <f>UFSCAR!O11</f>
        <v>1</v>
      </c>
      <c r="P24" s="150">
        <f>UFSCAR!P11</f>
        <v>0</v>
      </c>
      <c r="Q24" s="150">
        <f>UFSCAR!Q11</f>
        <v>0</v>
      </c>
      <c r="R24" s="150">
        <f>UFSCAR!R11</f>
        <v>0</v>
      </c>
      <c r="S24" s="150">
        <f>UFSCAR!S11</f>
        <v>1</v>
      </c>
      <c r="T24" s="99" t="str">
        <f>UFSCAR!T11</f>
        <v>P</v>
      </c>
      <c r="U24" s="150">
        <f>UFSCAR!U11</f>
        <v>1</v>
      </c>
      <c r="V24" s="150">
        <f>UFSCAR!V11</f>
        <v>5</v>
      </c>
      <c r="W24" s="150">
        <f>UFSCAR!W11</f>
        <v>2</v>
      </c>
      <c r="X24" s="150">
        <f>UFSCAR!X11</f>
        <v>0</v>
      </c>
      <c r="Y24" s="150">
        <f>UFSCAR!Y11</f>
        <v>0</v>
      </c>
      <c r="Z24" s="150">
        <f>UFSCAR!Z11</f>
        <v>0</v>
      </c>
      <c r="AA24" s="150">
        <f>UFSCAR!AA11</f>
        <v>0</v>
      </c>
      <c r="AB24" s="150">
        <f>UFSCAR!AB11</f>
        <v>0</v>
      </c>
      <c r="AC24" s="150">
        <f>UFSCAR!AC11</f>
        <v>0</v>
      </c>
      <c r="AD24" s="150">
        <f>UFSCAR!AD11</f>
        <v>0</v>
      </c>
      <c r="AE24" s="150">
        <f>UFSCAR!AE11</f>
        <v>0</v>
      </c>
      <c r="AF24" s="150">
        <f>UFSCAR!AF11</f>
        <v>0</v>
      </c>
      <c r="AG24" s="150">
        <f>UFSCAR!AG11</f>
        <v>0</v>
      </c>
      <c r="AH24" s="150">
        <f>UFSCAR!AH11</f>
        <v>0</v>
      </c>
      <c r="AI24" s="150">
        <f>UFSCAR!AI11</f>
        <v>0</v>
      </c>
      <c r="AJ24" s="48"/>
      <c r="AK24" s="89"/>
      <c r="AL24" s="31"/>
      <c r="AM24" s="31"/>
      <c r="AN24" s="25"/>
      <c r="AO24" s="25"/>
      <c r="AP24" s="25"/>
      <c r="AQ24" s="25"/>
      <c r="AR24" s="26"/>
      <c r="AS24" s="24"/>
      <c r="AT24" s="24"/>
      <c r="AU24" s="24"/>
      <c r="AV24" s="24"/>
      <c r="AW24" s="24"/>
      <c r="AX24" s="24"/>
      <c r="AY24" s="24"/>
      <c r="AZ24" s="27">
        <f t="shared" si="55"/>
        <v>2</v>
      </c>
      <c r="BA24" s="28">
        <f t="shared" si="56"/>
        <v>1</v>
      </c>
      <c r="BB24" s="29">
        <f t="shared" si="57"/>
        <v>5</v>
      </c>
      <c r="BC24" s="29">
        <f t="shared" si="58"/>
        <v>6</v>
      </c>
      <c r="BD24" s="29">
        <f t="shared" si="59"/>
        <v>2</v>
      </c>
      <c r="BE24" s="29">
        <f t="shared" si="60"/>
        <v>8</v>
      </c>
      <c r="BF24" s="29">
        <f t="shared" si="61"/>
        <v>0</v>
      </c>
      <c r="BG24" s="29">
        <f t="shared" si="62"/>
        <v>8</v>
      </c>
      <c r="BH24" s="29">
        <f t="shared" si="63"/>
        <v>0</v>
      </c>
      <c r="BI24" s="29">
        <f t="shared" si="64"/>
        <v>0</v>
      </c>
      <c r="BJ24" s="29">
        <f t="shared" si="65"/>
        <v>0</v>
      </c>
      <c r="BK24" s="29">
        <f t="shared" si="66"/>
        <v>0</v>
      </c>
      <c r="BL24" s="29">
        <f t="shared" si="67"/>
        <v>0</v>
      </c>
      <c r="BM24" s="29">
        <f t="shared" si="68"/>
        <v>0</v>
      </c>
      <c r="BN24" s="29">
        <f t="shared" si="69"/>
        <v>0</v>
      </c>
      <c r="BO24" s="29">
        <f t="shared" si="70"/>
        <v>1</v>
      </c>
      <c r="BP24" s="29">
        <f t="shared" si="71"/>
        <v>1</v>
      </c>
      <c r="BQ24" s="29">
        <f t="shared" si="72"/>
        <v>0</v>
      </c>
      <c r="BR24" s="29">
        <f t="shared" si="73"/>
        <v>0</v>
      </c>
      <c r="BS24" s="29">
        <f t="shared" si="74"/>
        <v>0</v>
      </c>
      <c r="BT24" s="29">
        <f t="shared" si="75"/>
        <v>0</v>
      </c>
      <c r="BU24" s="30">
        <f t="shared" si="76"/>
        <v>1</v>
      </c>
      <c r="BV24" s="30">
        <f t="shared" si="77"/>
        <v>1</v>
      </c>
      <c r="BX24" s="28">
        <f t="shared" si="78"/>
        <v>620</v>
      </c>
      <c r="BY24" s="29">
        <f t="shared" si="79"/>
        <v>0</v>
      </c>
      <c r="BZ24" s="29">
        <f t="shared" si="80"/>
        <v>0</v>
      </c>
      <c r="CA24" s="29">
        <f t="shared" si="81"/>
        <v>20</v>
      </c>
      <c r="CB24" s="29">
        <f t="shared" si="82"/>
        <v>10</v>
      </c>
      <c r="CC24" s="30">
        <f t="shared" si="45"/>
        <v>650</v>
      </c>
      <c r="CD24" s="156">
        <f t="shared" si="6"/>
        <v>503.33333333333337</v>
      </c>
      <c r="CE24" s="22">
        <f t="shared" si="46"/>
        <v>3</v>
      </c>
      <c r="CF24" s="156">
        <f t="shared" si="7"/>
        <v>463.33333333333337</v>
      </c>
      <c r="CG24" s="22">
        <f t="shared" si="47"/>
        <v>4</v>
      </c>
      <c r="CH24" s="156">
        <f t="shared" si="8"/>
        <v>423.33333333333337</v>
      </c>
      <c r="CI24" s="22">
        <f t="shared" si="48"/>
        <v>5</v>
      </c>
      <c r="CJ24" s="22">
        <f t="shared" si="9"/>
        <v>0.81184037969150058</v>
      </c>
      <c r="CK24" s="22">
        <f t="shared" si="10"/>
        <v>0.81184037969150058</v>
      </c>
      <c r="CM24" s="22">
        <f t="shared" si="11"/>
        <v>0.8</v>
      </c>
      <c r="CN24" s="22">
        <f t="shared" si="12"/>
        <v>1.5873015873015874</v>
      </c>
      <c r="CO24" s="22">
        <f t="shared" si="13"/>
        <v>0.39761431411530812</v>
      </c>
      <c r="CP24" s="22">
        <f t="shared" si="14"/>
        <v>0</v>
      </c>
      <c r="CQ24" s="22">
        <f t="shared" si="15"/>
        <v>0</v>
      </c>
      <c r="CR24" s="22">
        <f t="shared" si="16"/>
        <v>0</v>
      </c>
      <c r="CS24" s="22">
        <f t="shared" si="17"/>
        <v>0</v>
      </c>
      <c r="CT24" s="22" t="e">
        <f t="shared" si="18"/>
        <v>#DIV/0!</v>
      </c>
      <c r="CU24" s="22" t="e">
        <f t="shared" si="19"/>
        <v>#DIV/0!</v>
      </c>
      <c r="CV24" s="22">
        <f t="shared" si="20"/>
        <v>0</v>
      </c>
      <c r="CW24" s="22">
        <f t="shared" si="21"/>
        <v>12.5</v>
      </c>
      <c r="CX24" s="22">
        <f t="shared" si="22"/>
        <v>12.5</v>
      </c>
      <c r="CY24" s="22" t="e">
        <f t="shared" si="23"/>
        <v>#DIV/0!</v>
      </c>
      <c r="CZ24" s="22">
        <f t="shared" si="24"/>
        <v>0</v>
      </c>
      <c r="DA24" s="22">
        <f t="shared" si="25"/>
        <v>0</v>
      </c>
      <c r="DB24" s="22">
        <f t="shared" si="26"/>
        <v>3.2258064516129035</v>
      </c>
      <c r="DC24" s="22">
        <f t="shared" si="27"/>
        <v>4</v>
      </c>
      <c r="DE24" s="22">
        <f t="shared" si="83"/>
        <v>1</v>
      </c>
      <c r="DF24" s="22">
        <f t="shared" si="84"/>
        <v>1</v>
      </c>
      <c r="DG24" s="22">
        <f t="shared" si="85"/>
        <v>1</v>
      </c>
      <c r="DH24" s="22">
        <f t="shared" si="86"/>
        <v>0</v>
      </c>
      <c r="DI24" s="22">
        <f t="shared" si="87"/>
        <v>0</v>
      </c>
      <c r="DJ24" s="22">
        <f t="shared" si="88"/>
        <v>0</v>
      </c>
      <c r="DK24" s="22">
        <f t="shared" si="89"/>
        <v>0</v>
      </c>
      <c r="DL24" s="22">
        <f t="shared" si="90"/>
        <v>0</v>
      </c>
      <c r="DM24" s="22">
        <f t="shared" si="91"/>
        <v>0</v>
      </c>
      <c r="DN24" s="22">
        <f t="shared" si="92"/>
        <v>0</v>
      </c>
      <c r="DO24" s="22">
        <f t="shared" si="93"/>
        <v>1</v>
      </c>
      <c r="DP24" s="22">
        <f t="shared" si="94"/>
        <v>0</v>
      </c>
      <c r="DQ24" s="22">
        <f t="shared" si="95"/>
        <v>0</v>
      </c>
    </row>
    <row r="25" spans="1:121" s="22" customFormat="1" ht="15.75" thickBot="1">
      <c r="A25" s="150" t="str">
        <f>UFSCAR!A12</f>
        <v>UFSCar</v>
      </c>
      <c r="B25" s="150">
        <f>UFSCAR!B12</f>
        <v>10</v>
      </c>
      <c r="C25" s="150" t="str">
        <f>UFSCAR!C12</f>
        <v>Nelci Adriana Cicuto Ferreira da Rocha</v>
      </c>
      <c r="D25" s="99" t="str">
        <f>UFSCAR!D12</f>
        <v>P</v>
      </c>
      <c r="E25" s="150">
        <f>UFSCAR!E12</f>
        <v>2</v>
      </c>
      <c r="F25" s="150">
        <f>UFSCAR!F12</f>
        <v>1</v>
      </c>
      <c r="G25" s="150">
        <f>UFSCAR!G12</f>
        <v>0</v>
      </c>
      <c r="H25" s="150">
        <f>UFSCAR!H12</f>
        <v>0</v>
      </c>
      <c r="I25" s="150">
        <f>UFSCAR!I12</f>
        <v>0</v>
      </c>
      <c r="J25" s="150">
        <f>UFSCAR!J12</f>
        <v>0</v>
      </c>
      <c r="K25" s="150">
        <f>UFSCAR!K12</f>
        <v>0</v>
      </c>
      <c r="L25" s="150">
        <f>UFSCAR!L12</f>
        <v>0</v>
      </c>
      <c r="M25" s="150">
        <f>UFSCAR!M12</f>
        <v>0</v>
      </c>
      <c r="N25" s="150">
        <f>UFSCAR!N12</f>
        <v>0</v>
      </c>
      <c r="O25" s="150">
        <f>UFSCAR!O12</f>
        <v>0</v>
      </c>
      <c r="P25" s="150">
        <f>UFSCAR!P12</f>
        <v>0</v>
      </c>
      <c r="Q25" s="150">
        <f>UFSCAR!Q12</f>
        <v>0</v>
      </c>
      <c r="R25" s="150">
        <f>UFSCAR!R12</f>
        <v>0</v>
      </c>
      <c r="S25" s="150">
        <f>UFSCAR!S12</f>
        <v>0</v>
      </c>
      <c r="T25" s="99" t="str">
        <f>UFSCAR!T12</f>
        <v>P</v>
      </c>
      <c r="U25" s="150">
        <f>UFSCAR!U12</f>
        <v>2</v>
      </c>
      <c r="V25" s="150">
        <f>UFSCAR!V12</f>
        <v>1</v>
      </c>
      <c r="W25" s="150">
        <f>UFSCAR!W12</f>
        <v>1</v>
      </c>
      <c r="X25" s="150">
        <f>UFSCAR!X12</f>
        <v>0</v>
      </c>
      <c r="Y25" s="150">
        <f>UFSCAR!Y12</f>
        <v>0</v>
      </c>
      <c r="Z25" s="150">
        <f>UFSCAR!Z12</f>
        <v>0</v>
      </c>
      <c r="AA25" s="150">
        <f>UFSCAR!AA12</f>
        <v>0</v>
      </c>
      <c r="AB25" s="150">
        <f>UFSCAR!AB12</f>
        <v>0</v>
      </c>
      <c r="AC25" s="150">
        <f>UFSCAR!AC12</f>
        <v>0</v>
      </c>
      <c r="AD25" s="150">
        <f>UFSCAR!AD12</f>
        <v>0</v>
      </c>
      <c r="AE25" s="150">
        <f>UFSCAR!AE12</f>
        <v>0</v>
      </c>
      <c r="AF25" s="150">
        <f>UFSCAR!AF12</f>
        <v>0</v>
      </c>
      <c r="AG25" s="150">
        <f>UFSCAR!AG12</f>
        <v>0</v>
      </c>
      <c r="AH25" s="150">
        <f>UFSCAR!AH12</f>
        <v>0</v>
      </c>
      <c r="AI25" s="150">
        <f>UFSCAR!AI12</f>
        <v>0</v>
      </c>
      <c r="AJ25" s="48"/>
      <c r="AK25" s="89"/>
      <c r="AL25" s="31"/>
      <c r="AM25" s="31"/>
      <c r="AN25" s="25"/>
      <c r="AO25" s="25"/>
      <c r="AP25" s="25"/>
      <c r="AQ25" s="25"/>
      <c r="AR25" s="26"/>
      <c r="AS25" s="24"/>
      <c r="AT25" s="24"/>
      <c r="AU25" s="24"/>
      <c r="AV25" s="24"/>
      <c r="AW25" s="24"/>
      <c r="AX25" s="24"/>
      <c r="AY25" s="24"/>
      <c r="AZ25" s="27">
        <f t="shared" si="55"/>
        <v>2</v>
      </c>
      <c r="BA25" s="28">
        <f t="shared" si="56"/>
        <v>4</v>
      </c>
      <c r="BB25" s="29">
        <f t="shared" si="57"/>
        <v>2</v>
      </c>
      <c r="BC25" s="29">
        <f t="shared" si="58"/>
        <v>6</v>
      </c>
      <c r="BD25" s="29">
        <f t="shared" si="59"/>
        <v>1</v>
      </c>
      <c r="BE25" s="29">
        <f t="shared" si="60"/>
        <v>7</v>
      </c>
      <c r="BF25" s="29">
        <f t="shared" si="61"/>
        <v>0</v>
      </c>
      <c r="BG25" s="29">
        <f t="shared" si="62"/>
        <v>7</v>
      </c>
      <c r="BH25" s="29">
        <f t="shared" si="63"/>
        <v>0</v>
      </c>
      <c r="BI25" s="29">
        <f t="shared" si="64"/>
        <v>0</v>
      </c>
      <c r="BJ25" s="29">
        <f t="shared" si="65"/>
        <v>0</v>
      </c>
      <c r="BK25" s="29">
        <f t="shared" si="66"/>
        <v>0</v>
      </c>
      <c r="BL25" s="29">
        <f t="shared" si="67"/>
        <v>0</v>
      </c>
      <c r="BM25" s="29">
        <f t="shared" si="68"/>
        <v>0</v>
      </c>
      <c r="BN25" s="29">
        <f t="shared" si="69"/>
        <v>0</v>
      </c>
      <c r="BO25" s="29">
        <f t="shared" si="70"/>
        <v>0</v>
      </c>
      <c r="BP25" s="29">
        <f t="shared" si="71"/>
        <v>0</v>
      </c>
      <c r="BQ25" s="29">
        <f t="shared" si="72"/>
        <v>0</v>
      </c>
      <c r="BR25" s="29">
        <f t="shared" si="73"/>
        <v>0</v>
      </c>
      <c r="BS25" s="29">
        <f t="shared" si="74"/>
        <v>0</v>
      </c>
      <c r="BT25" s="29">
        <f t="shared" si="75"/>
        <v>0</v>
      </c>
      <c r="BU25" s="30">
        <f t="shared" si="76"/>
        <v>0</v>
      </c>
      <c r="BV25" s="30">
        <f t="shared" si="77"/>
        <v>0</v>
      </c>
      <c r="BX25" s="28">
        <f t="shared" si="78"/>
        <v>620</v>
      </c>
      <c r="BY25" s="29">
        <f t="shared" si="79"/>
        <v>0</v>
      </c>
      <c r="BZ25" s="29">
        <f t="shared" si="80"/>
        <v>0</v>
      </c>
      <c r="CA25" s="29">
        <f t="shared" si="81"/>
        <v>0</v>
      </c>
      <c r="CB25" s="29">
        <f t="shared" si="82"/>
        <v>0</v>
      </c>
      <c r="CC25" s="30">
        <f t="shared" si="45"/>
        <v>620</v>
      </c>
      <c r="CD25" s="156">
        <f t="shared" si="6"/>
        <v>473.33333333333337</v>
      </c>
      <c r="CE25" s="22">
        <f t="shared" si="46"/>
        <v>3</v>
      </c>
      <c r="CF25" s="156">
        <f t="shared" si="7"/>
        <v>433.33333333333337</v>
      </c>
      <c r="CG25" s="22">
        <f t="shared" si="47"/>
        <v>4</v>
      </c>
      <c r="CH25" s="156">
        <f t="shared" si="8"/>
        <v>393.33333333333337</v>
      </c>
      <c r="CI25" s="22">
        <f t="shared" si="48"/>
        <v>5</v>
      </c>
      <c r="CJ25" s="22">
        <f t="shared" si="9"/>
        <v>0.77437082370573918</v>
      </c>
      <c r="CK25" s="22">
        <f t="shared" si="10"/>
        <v>0.77437082370573918</v>
      </c>
      <c r="CM25" s="22">
        <f t="shared" si="11"/>
        <v>3.2</v>
      </c>
      <c r="CN25" s="22">
        <f t="shared" si="12"/>
        <v>0.63492063492063489</v>
      </c>
      <c r="CO25" s="22">
        <f t="shared" si="13"/>
        <v>0.19880715705765406</v>
      </c>
      <c r="CP25" s="22">
        <f t="shared" si="14"/>
        <v>0</v>
      </c>
      <c r="CQ25" s="22">
        <f t="shared" si="15"/>
        <v>0</v>
      </c>
      <c r="CR25" s="22">
        <f t="shared" si="16"/>
        <v>0</v>
      </c>
      <c r="CS25" s="22">
        <f t="shared" si="17"/>
        <v>0</v>
      </c>
      <c r="CT25" s="22" t="e">
        <f t="shared" si="18"/>
        <v>#DIV/0!</v>
      </c>
      <c r="CU25" s="22" t="e">
        <f t="shared" si="19"/>
        <v>#DIV/0!</v>
      </c>
      <c r="CV25" s="22">
        <f t="shared" si="20"/>
        <v>0</v>
      </c>
      <c r="CW25" s="22">
        <f t="shared" si="21"/>
        <v>0</v>
      </c>
      <c r="CX25" s="22">
        <f t="shared" si="22"/>
        <v>0</v>
      </c>
      <c r="CY25" s="22" t="e">
        <f t="shared" si="23"/>
        <v>#DIV/0!</v>
      </c>
      <c r="CZ25" s="22">
        <f t="shared" si="24"/>
        <v>0</v>
      </c>
      <c r="DA25" s="22">
        <f t="shared" si="25"/>
        <v>0</v>
      </c>
      <c r="DB25" s="22">
        <f t="shared" si="26"/>
        <v>0</v>
      </c>
      <c r="DC25" s="22">
        <f t="shared" si="27"/>
        <v>0</v>
      </c>
      <c r="DE25" s="22">
        <f t="shared" si="83"/>
        <v>1</v>
      </c>
      <c r="DF25" s="22">
        <f t="shared" si="84"/>
        <v>1</v>
      </c>
      <c r="DG25" s="22">
        <f t="shared" si="85"/>
        <v>1</v>
      </c>
      <c r="DH25" s="22">
        <f t="shared" si="86"/>
        <v>0</v>
      </c>
      <c r="DI25" s="22">
        <f t="shared" si="87"/>
        <v>0</v>
      </c>
      <c r="DJ25" s="22">
        <f t="shared" si="88"/>
        <v>0</v>
      </c>
      <c r="DK25" s="22">
        <f t="shared" si="89"/>
        <v>0</v>
      </c>
      <c r="DL25" s="22">
        <f t="shared" si="90"/>
        <v>0</v>
      </c>
      <c r="DM25" s="22">
        <f t="shared" si="91"/>
        <v>0</v>
      </c>
      <c r="DN25" s="22">
        <f t="shared" si="92"/>
        <v>0</v>
      </c>
      <c r="DO25" s="22">
        <f t="shared" si="93"/>
        <v>0</v>
      </c>
      <c r="DP25" s="22">
        <f t="shared" si="94"/>
        <v>0</v>
      </c>
      <c r="DQ25" s="22">
        <f t="shared" si="95"/>
        <v>0</v>
      </c>
    </row>
    <row r="26" spans="1:121" s="22" customFormat="1" ht="15.75" thickBot="1">
      <c r="A26" s="150" t="str">
        <f>UFSCAR!A13</f>
        <v>UFSCar</v>
      </c>
      <c r="B26" s="150">
        <f>UFSCAR!B13</f>
        <v>11</v>
      </c>
      <c r="C26" s="150" t="str">
        <f>UFSCAR!C13</f>
        <v>Patricia Driusso</v>
      </c>
      <c r="D26" s="99" t="str">
        <f>UFSCAR!D13</f>
        <v>P</v>
      </c>
      <c r="E26" s="150">
        <f>UFSCAR!E13</f>
        <v>0</v>
      </c>
      <c r="F26" s="150">
        <f>UFSCAR!F13</f>
        <v>1</v>
      </c>
      <c r="G26" s="150">
        <f>UFSCAR!G13</f>
        <v>1</v>
      </c>
      <c r="H26" s="150">
        <f>UFSCAR!H13</f>
        <v>1</v>
      </c>
      <c r="I26" s="150">
        <f>UFSCAR!I13</f>
        <v>2</v>
      </c>
      <c r="J26" s="150">
        <f>UFSCAR!J13</f>
        <v>0</v>
      </c>
      <c r="K26" s="150">
        <f>UFSCAR!K13</f>
        <v>0</v>
      </c>
      <c r="L26" s="150">
        <f>UFSCAR!L13</f>
        <v>0</v>
      </c>
      <c r="M26" s="150">
        <f>UFSCAR!M13</f>
        <v>0</v>
      </c>
      <c r="N26" s="150">
        <f>UFSCAR!N13</f>
        <v>0</v>
      </c>
      <c r="O26" s="150">
        <f>UFSCAR!O13</f>
        <v>0</v>
      </c>
      <c r="P26" s="150">
        <f>UFSCAR!P13</f>
        <v>0</v>
      </c>
      <c r="Q26" s="150">
        <f>UFSCAR!Q13</f>
        <v>0</v>
      </c>
      <c r="R26" s="150">
        <f>UFSCAR!R13</f>
        <v>0</v>
      </c>
      <c r="S26" s="150">
        <f>UFSCAR!S13</f>
        <v>0</v>
      </c>
      <c r="T26" s="99" t="str">
        <f>UFSCAR!T13</f>
        <v>P</v>
      </c>
      <c r="U26" s="150">
        <f>UFSCAR!U13</f>
        <v>0</v>
      </c>
      <c r="V26" s="150">
        <f>UFSCAR!V13</f>
        <v>0</v>
      </c>
      <c r="W26" s="150">
        <f>UFSCAR!W13</f>
        <v>4</v>
      </c>
      <c r="X26" s="150">
        <f>UFSCAR!X13</f>
        <v>0</v>
      </c>
      <c r="Y26" s="150">
        <f>UFSCAR!Y13</f>
        <v>0</v>
      </c>
      <c r="Z26" s="150">
        <f>UFSCAR!Z13</f>
        <v>0</v>
      </c>
      <c r="AA26" s="150">
        <f>UFSCAR!AA13</f>
        <v>1</v>
      </c>
      <c r="AB26" s="150">
        <f>UFSCAR!AB13</f>
        <v>0</v>
      </c>
      <c r="AC26" s="150">
        <f>UFSCAR!AC13</f>
        <v>0</v>
      </c>
      <c r="AD26" s="150">
        <f>UFSCAR!AD13</f>
        <v>0</v>
      </c>
      <c r="AE26" s="150">
        <f>UFSCAR!AE13</f>
        <v>0</v>
      </c>
      <c r="AF26" s="150">
        <f>UFSCAR!AF13</f>
        <v>0</v>
      </c>
      <c r="AG26" s="150">
        <f>UFSCAR!AG13</f>
        <v>0</v>
      </c>
      <c r="AH26" s="150">
        <f>UFSCAR!AH13</f>
        <v>0</v>
      </c>
      <c r="AI26" s="150">
        <f>UFSCAR!AI13</f>
        <v>0</v>
      </c>
      <c r="AJ26" s="48"/>
      <c r="AK26" s="89"/>
      <c r="AL26" s="31"/>
      <c r="AM26" s="31"/>
      <c r="AN26" s="25"/>
      <c r="AO26" s="25"/>
      <c r="AP26" s="25"/>
      <c r="AQ26" s="25"/>
      <c r="AR26" s="26"/>
      <c r="AS26" s="24"/>
      <c r="AT26" s="24"/>
      <c r="AU26" s="24"/>
      <c r="AV26" s="24"/>
      <c r="AW26" s="24"/>
      <c r="AX26" s="24"/>
      <c r="AY26" s="24"/>
      <c r="AZ26" s="27">
        <f t="shared" si="55"/>
        <v>2</v>
      </c>
      <c r="BA26" s="28">
        <f t="shared" si="56"/>
        <v>0</v>
      </c>
      <c r="BB26" s="29">
        <f t="shared" si="57"/>
        <v>1</v>
      </c>
      <c r="BC26" s="29">
        <f t="shared" si="58"/>
        <v>1</v>
      </c>
      <c r="BD26" s="29">
        <f t="shared" si="59"/>
        <v>5</v>
      </c>
      <c r="BE26" s="29">
        <f t="shared" si="60"/>
        <v>6</v>
      </c>
      <c r="BF26" s="29">
        <f t="shared" si="61"/>
        <v>1</v>
      </c>
      <c r="BG26" s="29">
        <f t="shared" si="62"/>
        <v>7</v>
      </c>
      <c r="BH26" s="29">
        <f t="shared" si="63"/>
        <v>2</v>
      </c>
      <c r="BI26" s="29">
        <f t="shared" si="64"/>
        <v>0</v>
      </c>
      <c r="BJ26" s="29">
        <f t="shared" si="65"/>
        <v>1</v>
      </c>
      <c r="BK26" s="29">
        <f t="shared" si="66"/>
        <v>0</v>
      </c>
      <c r="BL26" s="29">
        <f t="shared" si="67"/>
        <v>0</v>
      </c>
      <c r="BM26" s="29">
        <f t="shared" si="68"/>
        <v>0</v>
      </c>
      <c r="BN26" s="29">
        <f t="shared" si="69"/>
        <v>0</v>
      </c>
      <c r="BO26" s="29">
        <f t="shared" si="70"/>
        <v>0</v>
      </c>
      <c r="BP26" s="29">
        <f t="shared" si="71"/>
        <v>0</v>
      </c>
      <c r="BQ26" s="29">
        <f t="shared" si="72"/>
        <v>0</v>
      </c>
      <c r="BR26" s="29">
        <f t="shared" si="73"/>
        <v>0</v>
      </c>
      <c r="BS26" s="29">
        <f t="shared" si="74"/>
        <v>0</v>
      </c>
      <c r="BT26" s="29">
        <f t="shared" si="75"/>
        <v>0</v>
      </c>
      <c r="BU26" s="30">
        <f t="shared" si="76"/>
        <v>0</v>
      </c>
      <c r="BV26" s="30">
        <f t="shared" si="77"/>
        <v>0</v>
      </c>
      <c r="BX26" s="28">
        <f t="shared" si="78"/>
        <v>460</v>
      </c>
      <c r="BY26" s="29">
        <f t="shared" si="79"/>
        <v>0</v>
      </c>
      <c r="BZ26" s="29">
        <f t="shared" si="80"/>
        <v>5</v>
      </c>
      <c r="CA26" s="29">
        <f t="shared" si="81"/>
        <v>0</v>
      </c>
      <c r="CB26" s="29">
        <f t="shared" si="82"/>
        <v>0</v>
      </c>
      <c r="CC26" s="30">
        <f t="shared" si="45"/>
        <v>465</v>
      </c>
      <c r="CD26" s="156">
        <f t="shared" si="6"/>
        <v>318.33333333333337</v>
      </c>
      <c r="CE26" s="22">
        <f t="shared" si="46"/>
        <v>3</v>
      </c>
      <c r="CF26" s="156">
        <f t="shared" si="7"/>
        <v>278.33333333333337</v>
      </c>
      <c r="CG26" s="22">
        <f t="shared" si="47"/>
        <v>4</v>
      </c>
      <c r="CH26" s="156">
        <f t="shared" si="8"/>
        <v>238.33333333333334</v>
      </c>
      <c r="CI26" s="22">
        <f t="shared" si="48"/>
        <v>5</v>
      </c>
      <c r="CJ26" s="22">
        <f t="shared" si="9"/>
        <v>0.58077811777930433</v>
      </c>
      <c r="CK26" s="22">
        <f t="shared" si="10"/>
        <v>0.58077811777930433</v>
      </c>
      <c r="CM26" s="22">
        <f t="shared" si="11"/>
        <v>0</v>
      </c>
      <c r="CN26" s="22">
        <f t="shared" si="12"/>
        <v>0.31746031746031744</v>
      </c>
      <c r="CO26" s="22">
        <f t="shared" si="13"/>
        <v>0.9940357852882703</v>
      </c>
      <c r="CP26" s="22">
        <f t="shared" si="14"/>
        <v>0.44052863436123346</v>
      </c>
      <c r="CQ26" s="22">
        <f t="shared" si="15"/>
        <v>2.0202020202020203</v>
      </c>
      <c r="CR26" s="22">
        <f t="shared" si="16"/>
        <v>0</v>
      </c>
      <c r="CS26" s="22">
        <f t="shared" si="17"/>
        <v>2.6315789473684212</v>
      </c>
      <c r="CT26" s="22" t="e">
        <f t="shared" si="18"/>
        <v>#DIV/0!</v>
      </c>
      <c r="CU26" s="22" t="e">
        <f t="shared" si="19"/>
        <v>#DIV/0!</v>
      </c>
      <c r="CV26" s="22">
        <f t="shared" si="20"/>
        <v>0</v>
      </c>
      <c r="CW26" s="22">
        <f t="shared" si="21"/>
        <v>0</v>
      </c>
      <c r="CX26" s="22">
        <f t="shared" si="22"/>
        <v>0</v>
      </c>
      <c r="CY26" s="22" t="e">
        <f t="shared" si="23"/>
        <v>#DIV/0!</v>
      </c>
      <c r="CZ26" s="22">
        <f t="shared" si="24"/>
        <v>0</v>
      </c>
      <c r="DA26" s="22">
        <f t="shared" si="25"/>
        <v>0</v>
      </c>
      <c r="DB26" s="22">
        <f t="shared" si="26"/>
        <v>0</v>
      </c>
      <c r="DC26" s="22">
        <f t="shared" si="27"/>
        <v>0</v>
      </c>
      <c r="DE26" s="22">
        <f t="shared" si="83"/>
        <v>0</v>
      </c>
      <c r="DF26" s="22">
        <f t="shared" si="84"/>
        <v>1</v>
      </c>
      <c r="DG26" s="22">
        <f t="shared" si="85"/>
        <v>1</v>
      </c>
      <c r="DH26" s="22">
        <f t="shared" si="86"/>
        <v>1</v>
      </c>
      <c r="DI26" s="22">
        <f t="shared" si="87"/>
        <v>1</v>
      </c>
      <c r="DJ26" s="22">
        <f t="shared" si="88"/>
        <v>0</v>
      </c>
      <c r="DK26" s="22">
        <f t="shared" si="89"/>
        <v>1</v>
      </c>
      <c r="DL26" s="22">
        <f t="shared" si="90"/>
        <v>0</v>
      </c>
      <c r="DM26" s="22">
        <f t="shared" si="91"/>
        <v>0</v>
      </c>
      <c r="DN26" s="22">
        <f t="shared" si="92"/>
        <v>0</v>
      </c>
      <c r="DO26" s="22">
        <f t="shared" si="93"/>
        <v>0</v>
      </c>
      <c r="DP26" s="22">
        <f t="shared" si="94"/>
        <v>0</v>
      </c>
      <c r="DQ26" s="22">
        <f t="shared" si="95"/>
        <v>0</v>
      </c>
    </row>
    <row r="27" spans="1:121" s="22" customFormat="1" ht="15.75" thickBot="1">
      <c r="A27" s="150" t="str">
        <f>UFSCAR!A14</f>
        <v>UFSCar</v>
      </c>
      <c r="B27" s="150">
        <f>UFSCAR!B14</f>
        <v>12</v>
      </c>
      <c r="C27" s="150" t="str">
        <f>UFSCAR!C14</f>
        <v>Stela Márcia Mattiello</v>
      </c>
      <c r="D27" s="99" t="str">
        <f>UFSCAR!D14</f>
        <v>P</v>
      </c>
      <c r="E27" s="150">
        <f>UFSCAR!E14</f>
        <v>0</v>
      </c>
      <c r="F27" s="150">
        <f>UFSCAR!F14</f>
        <v>2</v>
      </c>
      <c r="G27" s="150">
        <f>UFSCAR!G14</f>
        <v>1</v>
      </c>
      <c r="H27" s="150">
        <f>UFSCAR!H14</f>
        <v>0</v>
      </c>
      <c r="I27" s="150">
        <f>UFSCAR!I14</f>
        <v>0</v>
      </c>
      <c r="J27" s="150">
        <f>UFSCAR!J14</f>
        <v>0</v>
      </c>
      <c r="K27" s="150">
        <f>UFSCAR!K14</f>
        <v>0</v>
      </c>
      <c r="L27" s="150">
        <f>UFSCAR!L14</f>
        <v>0</v>
      </c>
      <c r="M27" s="150">
        <f>UFSCAR!M14</f>
        <v>0</v>
      </c>
      <c r="N27" s="150">
        <f>UFSCAR!N14</f>
        <v>0</v>
      </c>
      <c r="O27" s="150">
        <f>UFSCAR!O14</f>
        <v>0</v>
      </c>
      <c r="P27" s="150">
        <f>UFSCAR!P14</f>
        <v>0</v>
      </c>
      <c r="Q27" s="150">
        <f>UFSCAR!Q14</f>
        <v>0</v>
      </c>
      <c r="R27" s="150">
        <f>UFSCAR!R14</f>
        <v>0</v>
      </c>
      <c r="S27" s="150">
        <f>UFSCAR!S14</f>
        <v>0</v>
      </c>
      <c r="T27" s="99" t="str">
        <f>UFSCAR!T14</f>
        <v>P</v>
      </c>
      <c r="U27" s="150">
        <f>UFSCAR!U14</f>
        <v>2</v>
      </c>
      <c r="V27" s="150">
        <f>UFSCAR!V14</f>
        <v>3</v>
      </c>
      <c r="W27" s="150">
        <f>UFSCAR!W14</f>
        <v>0</v>
      </c>
      <c r="X27" s="150">
        <f>UFSCAR!X14</f>
        <v>0</v>
      </c>
      <c r="Y27" s="150">
        <f>UFSCAR!Y14</f>
        <v>0</v>
      </c>
      <c r="Z27" s="150">
        <f>UFSCAR!Z14</f>
        <v>0</v>
      </c>
      <c r="AA27" s="150">
        <f>UFSCAR!AA14</f>
        <v>0</v>
      </c>
      <c r="AB27" s="150">
        <f>UFSCAR!AB14</f>
        <v>0</v>
      </c>
      <c r="AC27" s="150">
        <f>UFSCAR!AC14</f>
        <v>0</v>
      </c>
      <c r="AD27" s="150">
        <f>UFSCAR!AD14</f>
        <v>0</v>
      </c>
      <c r="AE27" s="150">
        <f>UFSCAR!AE14</f>
        <v>0</v>
      </c>
      <c r="AF27" s="150">
        <f>UFSCAR!AF14</f>
        <v>0</v>
      </c>
      <c r="AG27" s="150">
        <f>UFSCAR!AG14</f>
        <v>0</v>
      </c>
      <c r="AH27" s="150">
        <f>UFSCAR!AH14</f>
        <v>0</v>
      </c>
      <c r="AI27" s="150">
        <f>UFSCAR!AI14</f>
        <v>0</v>
      </c>
      <c r="AJ27" s="48"/>
      <c r="AK27" s="89"/>
      <c r="AL27" s="31"/>
      <c r="AM27" s="31"/>
      <c r="AN27" s="25"/>
      <c r="AO27" s="25"/>
      <c r="AP27" s="25"/>
      <c r="AQ27" s="25"/>
      <c r="AR27" s="26"/>
      <c r="AS27" s="24"/>
      <c r="AT27" s="24"/>
      <c r="AU27" s="24"/>
      <c r="AV27" s="24"/>
      <c r="AW27" s="24"/>
      <c r="AX27" s="24"/>
      <c r="AY27" s="24"/>
      <c r="AZ27" s="27">
        <f t="shared" si="55"/>
        <v>2</v>
      </c>
      <c r="BA27" s="28">
        <f t="shared" si="56"/>
        <v>2</v>
      </c>
      <c r="BB27" s="29">
        <f t="shared" si="57"/>
        <v>5</v>
      </c>
      <c r="BC27" s="29">
        <f t="shared" si="58"/>
        <v>7</v>
      </c>
      <c r="BD27" s="29">
        <f t="shared" si="59"/>
        <v>1</v>
      </c>
      <c r="BE27" s="29">
        <f t="shared" si="60"/>
        <v>8</v>
      </c>
      <c r="BF27" s="29">
        <f t="shared" si="61"/>
        <v>0</v>
      </c>
      <c r="BG27" s="29">
        <f t="shared" si="62"/>
        <v>8</v>
      </c>
      <c r="BH27" s="29">
        <f t="shared" si="63"/>
        <v>0</v>
      </c>
      <c r="BI27" s="29">
        <f t="shared" si="64"/>
        <v>0</v>
      </c>
      <c r="BJ27" s="29">
        <f t="shared" si="65"/>
        <v>0</v>
      </c>
      <c r="BK27" s="29">
        <f t="shared" si="66"/>
        <v>0</v>
      </c>
      <c r="BL27" s="29">
        <f t="shared" si="67"/>
        <v>0</v>
      </c>
      <c r="BM27" s="29">
        <f t="shared" si="68"/>
        <v>0</v>
      </c>
      <c r="BN27" s="29">
        <f t="shared" si="69"/>
        <v>0</v>
      </c>
      <c r="BO27" s="29">
        <f t="shared" si="70"/>
        <v>0</v>
      </c>
      <c r="BP27" s="29">
        <f t="shared" si="71"/>
        <v>0</v>
      </c>
      <c r="BQ27" s="29">
        <f t="shared" si="72"/>
        <v>0</v>
      </c>
      <c r="BR27" s="29">
        <f t="shared" si="73"/>
        <v>0</v>
      </c>
      <c r="BS27" s="29">
        <f t="shared" si="74"/>
        <v>0</v>
      </c>
      <c r="BT27" s="29">
        <f t="shared" si="75"/>
        <v>0</v>
      </c>
      <c r="BU27" s="30">
        <f t="shared" si="76"/>
        <v>0</v>
      </c>
      <c r="BV27" s="30">
        <f t="shared" si="77"/>
        <v>0</v>
      </c>
      <c r="BX27" s="28">
        <f t="shared" si="78"/>
        <v>660</v>
      </c>
      <c r="BY27" s="29">
        <f t="shared" si="79"/>
        <v>0</v>
      </c>
      <c r="BZ27" s="29">
        <f t="shared" si="80"/>
        <v>0</v>
      </c>
      <c r="CA27" s="29">
        <f t="shared" si="81"/>
        <v>0</v>
      </c>
      <c r="CB27" s="29">
        <f t="shared" si="82"/>
        <v>0</v>
      </c>
      <c r="CC27" s="30">
        <f t="shared" si="45"/>
        <v>660</v>
      </c>
      <c r="CD27" s="156">
        <f t="shared" si="6"/>
        <v>513.33333333333337</v>
      </c>
      <c r="CE27" s="22">
        <f t="shared" si="46"/>
        <v>3</v>
      </c>
      <c r="CF27" s="156">
        <f t="shared" si="7"/>
        <v>473.33333333333337</v>
      </c>
      <c r="CG27" s="22">
        <f t="shared" si="47"/>
        <v>4</v>
      </c>
      <c r="CH27" s="156">
        <f t="shared" si="8"/>
        <v>433.33333333333337</v>
      </c>
      <c r="CI27" s="22">
        <f t="shared" si="48"/>
        <v>5</v>
      </c>
      <c r="CJ27" s="22">
        <f t="shared" si="9"/>
        <v>0.82433023168675457</v>
      </c>
      <c r="CK27" s="22">
        <f t="shared" si="10"/>
        <v>0.82433023168675457</v>
      </c>
      <c r="CM27" s="22">
        <f t="shared" si="11"/>
        <v>1.6</v>
      </c>
      <c r="CN27" s="22">
        <f t="shared" si="12"/>
        <v>1.5873015873015874</v>
      </c>
      <c r="CO27" s="22">
        <f t="shared" si="13"/>
        <v>0.19880715705765406</v>
      </c>
      <c r="CP27" s="22">
        <f t="shared" si="14"/>
        <v>0</v>
      </c>
      <c r="CQ27" s="22">
        <f t="shared" si="15"/>
        <v>0</v>
      </c>
      <c r="CR27" s="22">
        <f t="shared" si="16"/>
        <v>0</v>
      </c>
      <c r="CS27" s="22">
        <f t="shared" si="17"/>
        <v>0</v>
      </c>
      <c r="CT27" s="22" t="e">
        <f t="shared" si="18"/>
        <v>#DIV/0!</v>
      </c>
      <c r="CU27" s="22" t="e">
        <f t="shared" si="19"/>
        <v>#DIV/0!</v>
      </c>
      <c r="CV27" s="22">
        <f t="shared" si="20"/>
        <v>0</v>
      </c>
      <c r="CW27" s="22">
        <f t="shared" si="21"/>
        <v>0</v>
      </c>
      <c r="CX27" s="22">
        <f t="shared" si="22"/>
        <v>0</v>
      </c>
      <c r="CY27" s="22" t="e">
        <f t="shared" si="23"/>
        <v>#DIV/0!</v>
      </c>
      <c r="CZ27" s="22">
        <f t="shared" si="24"/>
        <v>0</v>
      </c>
      <c r="DA27" s="22">
        <f t="shared" si="25"/>
        <v>0</v>
      </c>
      <c r="DB27" s="22">
        <f t="shared" si="26"/>
        <v>0</v>
      </c>
      <c r="DC27" s="22">
        <f t="shared" si="27"/>
        <v>0</v>
      </c>
      <c r="DE27" s="22">
        <f t="shared" si="83"/>
        <v>1</v>
      </c>
      <c r="DF27" s="22">
        <f t="shared" si="84"/>
        <v>1</v>
      </c>
      <c r="DG27" s="22">
        <f t="shared" si="85"/>
        <v>1</v>
      </c>
      <c r="DH27" s="22">
        <f t="shared" si="86"/>
        <v>0</v>
      </c>
      <c r="DI27" s="22">
        <f t="shared" si="87"/>
        <v>0</v>
      </c>
      <c r="DJ27" s="22">
        <f t="shared" si="88"/>
        <v>0</v>
      </c>
      <c r="DK27" s="22">
        <f t="shared" si="89"/>
        <v>0</v>
      </c>
      <c r="DL27" s="22">
        <f t="shared" si="90"/>
        <v>0</v>
      </c>
      <c r="DM27" s="22">
        <f t="shared" si="91"/>
        <v>0</v>
      </c>
      <c r="DN27" s="22">
        <f t="shared" si="92"/>
        <v>0</v>
      </c>
      <c r="DO27" s="22">
        <f t="shared" si="93"/>
        <v>0</v>
      </c>
      <c r="DP27" s="22">
        <f t="shared" si="94"/>
        <v>0</v>
      </c>
      <c r="DQ27" s="22">
        <f t="shared" si="95"/>
        <v>0</v>
      </c>
    </row>
    <row r="28" spans="1:121" s="22" customFormat="1" ht="15.75" thickBot="1">
      <c r="A28" s="150" t="str">
        <f>UFSCAR!A15</f>
        <v>UFSCar</v>
      </c>
      <c r="B28" s="150">
        <f>UFSCAR!B15</f>
        <v>13</v>
      </c>
      <c r="C28" s="150" t="str">
        <f>UFSCAR!C15</f>
        <v>Helenice Jane Cote Gil Coury</v>
      </c>
      <c r="D28" s="99" t="str">
        <f>UFSCAR!D15</f>
        <v>P</v>
      </c>
      <c r="E28" s="150">
        <f>UFSCAR!E15</f>
        <v>0</v>
      </c>
      <c r="F28" s="150">
        <f>UFSCAR!F15</f>
        <v>0</v>
      </c>
      <c r="G28" s="150">
        <f>UFSCAR!G15</f>
        <v>3</v>
      </c>
      <c r="H28" s="150">
        <f>UFSCAR!H15</f>
        <v>0</v>
      </c>
      <c r="I28" s="150">
        <f>UFSCAR!I15</f>
        <v>0</v>
      </c>
      <c r="J28" s="150">
        <f>UFSCAR!J15</f>
        <v>0</v>
      </c>
      <c r="K28" s="150">
        <f>UFSCAR!K15</f>
        <v>0</v>
      </c>
      <c r="L28" s="150">
        <f>UFSCAR!L15</f>
        <v>0</v>
      </c>
      <c r="M28" s="150">
        <f>UFSCAR!M15</f>
        <v>0</v>
      </c>
      <c r="N28" s="150">
        <f>UFSCAR!N15</f>
        <v>0</v>
      </c>
      <c r="O28" s="150">
        <f>UFSCAR!O15</f>
        <v>0</v>
      </c>
      <c r="P28" s="150">
        <f>UFSCAR!P15</f>
        <v>0</v>
      </c>
      <c r="Q28" s="150">
        <f>UFSCAR!Q15</f>
        <v>0</v>
      </c>
      <c r="R28" s="150">
        <f>UFSCAR!R15</f>
        <v>1</v>
      </c>
      <c r="S28" s="150">
        <f>UFSCAR!S15</f>
        <v>0</v>
      </c>
      <c r="T28" s="99" t="str">
        <f>UFSCAR!T15</f>
        <v>P</v>
      </c>
      <c r="U28" s="150">
        <f>UFSCAR!U15</f>
        <v>0</v>
      </c>
      <c r="V28" s="150">
        <f>UFSCAR!V15</f>
        <v>1</v>
      </c>
      <c r="W28" s="150">
        <f>UFSCAR!W15</f>
        <v>1</v>
      </c>
      <c r="X28" s="150">
        <f>UFSCAR!X15</f>
        <v>0</v>
      </c>
      <c r="Y28" s="150">
        <f>UFSCAR!Y15</f>
        <v>0</v>
      </c>
      <c r="Z28" s="150">
        <f>UFSCAR!Z15</f>
        <v>0</v>
      </c>
      <c r="AA28" s="150">
        <f>UFSCAR!AA15</f>
        <v>0</v>
      </c>
      <c r="AB28" s="150">
        <f>UFSCAR!AB15</f>
        <v>0</v>
      </c>
      <c r="AC28" s="150">
        <f>UFSCAR!AC15</f>
        <v>0</v>
      </c>
      <c r="AD28" s="150">
        <f>UFSCAR!AD15</f>
        <v>0</v>
      </c>
      <c r="AE28" s="150">
        <f>UFSCAR!AE15</f>
        <v>0</v>
      </c>
      <c r="AF28" s="150">
        <f>UFSCAR!AF15</f>
        <v>0</v>
      </c>
      <c r="AG28" s="150">
        <f>UFSCAR!AG15</f>
        <v>0</v>
      </c>
      <c r="AH28" s="150">
        <f>UFSCAR!AH15</f>
        <v>0</v>
      </c>
      <c r="AI28" s="150">
        <f>UFSCAR!AI15</f>
        <v>0</v>
      </c>
      <c r="AJ28" s="48"/>
      <c r="AK28" s="89"/>
      <c r="AL28" s="31"/>
      <c r="AM28" s="31"/>
      <c r="AN28" s="25"/>
      <c r="AO28" s="25"/>
      <c r="AP28" s="25"/>
      <c r="AQ28" s="25"/>
      <c r="AR28" s="26"/>
      <c r="AS28" s="24"/>
      <c r="AT28" s="24"/>
      <c r="AU28" s="24"/>
      <c r="AV28" s="24"/>
      <c r="AW28" s="24"/>
      <c r="AX28" s="24"/>
      <c r="AY28" s="24"/>
      <c r="AZ28" s="27">
        <f t="shared" si="55"/>
        <v>2</v>
      </c>
      <c r="BA28" s="28">
        <f t="shared" si="56"/>
        <v>0</v>
      </c>
      <c r="BB28" s="29">
        <f t="shared" si="57"/>
        <v>1</v>
      </c>
      <c r="BC28" s="29">
        <f t="shared" si="58"/>
        <v>1</v>
      </c>
      <c r="BD28" s="29">
        <f t="shared" si="59"/>
        <v>4</v>
      </c>
      <c r="BE28" s="29">
        <f t="shared" si="60"/>
        <v>5</v>
      </c>
      <c r="BF28" s="29">
        <f t="shared" si="61"/>
        <v>0</v>
      </c>
      <c r="BG28" s="29">
        <f t="shared" si="62"/>
        <v>5</v>
      </c>
      <c r="BH28" s="29">
        <f t="shared" si="63"/>
        <v>0</v>
      </c>
      <c r="BI28" s="29">
        <f t="shared" si="64"/>
        <v>0</v>
      </c>
      <c r="BJ28" s="29">
        <f t="shared" si="65"/>
        <v>0</v>
      </c>
      <c r="BK28" s="29">
        <f t="shared" si="66"/>
        <v>0</v>
      </c>
      <c r="BL28" s="29">
        <f t="shared" si="67"/>
        <v>0</v>
      </c>
      <c r="BM28" s="29">
        <f t="shared" si="68"/>
        <v>0</v>
      </c>
      <c r="BN28" s="29">
        <f t="shared" si="69"/>
        <v>0</v>
      </c>
      <c r="BO28" s="29">
        <f t="shared" si="70"/>
        <v>0</v>
      </c>
      <c r="BP28" s="29">
        <f t="shared" si="71"/>
        <v>0</v>
      </c>
      <c r="BQ28" s="29">
        <f t="shared" si="72"/>
        <v>0</v>
      </c>
      <c r="BR28" s="29">
        <f t="shared" si="73"/>
        <v>0</v>
      </c>
      <c r="BS28" s="29">
        <f t="shared" si="74"/>
        <v>0</v>
      </c>
      <c r="BT28" s="29">
        <f t="shared" si="75"/>
        <v>1</v>
      </c>
      <c r="BU28" s="30">
        <f t="shared" si="76"/>
        <v>0</v>
      </c>
      <c r="BV28" s="30">
        <f t="shared" si="77"/>
        <v>0</v>
      </c>
      <c r="BX28" s="28">
        <f t="shared" si="78"/>
        <v>320</v>
      </c>
      <c r="BY28" s="29">
        <f t="shared" si="79"/>
        <v>0</v>
      </c>
      <c r="BZ28" s="29">
        <f t="shared" si="80"/>
        <v>0</v>
      </c>
      <c r="CA28" s="29">
        <f t="shared" si="81"/>
        <v>0</v>
      </c>
      <c r="CB28" s="29">
        <f t="shared" si="82"/>
        <v>25</v>
      </c>
      <c r="CC28" s="30">
        <f t="shared" si="45"/>
        <v>345</v>
      </c>
      <c r="CD28" s="156">
        <f t="shared" si="6"/>
        <v>198.33333333333334</v>
      </c>
      <c r="CE28" s="22">
        <f t="shared" si="46"/>
        <v>3</v>
      </c>
      <c r="CF28" s="156">
        <f t="shared" si="7"/>
        <v>158.33333333333334</v>
      </c>
      <c r="CG28" s="22">
        <f t="shared" si="47"/>
        <v>4</v>
      </c>
      <c r="CH28" s="156">
        <f t="shared" si="8"/>
        <v>118.33333333333334</v>
      </c>
      <c r="CI28" s="22">
        <f t="shared" si="48"/>
        <v>5</v>
      </c>
      <c r="CJ28" s="22">
        <f t="shared" si="9"/>
        <v>0.43089989383625799</v>
      </c>
      <c r="CK28" s="22">
        <f t="shared" si="10"/>
        <v>0.43089989383625799</v>
      </c>
      <c r="CM28" s="22">
        <f t="shared" si="11"/>
        <v>0</v>
      </c>
      <c r="CN28" s="22">
        <f t="shared" si="12"/>
        <v>0.31746031746031744</v>
      </c>
      <c r="CO28" s="22">
        <f t="shared" si="13"/>
        <v>0.79522862823061624</v>
      </c>
      <c r="CP28" s="22">
        <f t="shared" si="14"/>
        <v>0</v>
      </c>
      <c r="CQ28" s="22">
        <f t="shared" si="15"/>
        <v>0</v>
      </c>
      <c r="CR28" s="22">
        <f t="shared" si="16"/>
        <v>0</v>
      </c>
      <c r="CS28" s="22">
        <f t="shared" si="17"/>
        <v>0</v>
      </c>
      <c r="CT28" s="22" t="e">
        <f t="shared" si="18"/>
        <v>#DIV/0!</v>
      </c>
      <c r="CU28" s="22" t="e">
        <f t="shared" si="19"/>
        <v>#DIV/0!</v>
      </c>
      <c r="CV28" s="22">
        <f t="shared" si="20"/>
        <v>0</v>
      </c>
      <c r="CW28" s="22">
        <f t="shared" si="21"/>
        <v>0</v>
      </c>
      <c r="CX28" s="22">
        <f t="shared" si="22"/>
        <v>0</v>
      </c>
      <c r="CY28" s="22" t="e">
        <f t="shared" si="23"/>
        <v>#DIV/0!</v>
      </c>
      <c r="CZ28" s="22">
        <f t="shared" si="24"/>
        <v>0</v>
      </c>
      <c r="DA28" s="22">
        <f t="shared" si="25"/>
        <v>20</v>
      </c>
      <c r="DB28" s="22">
        <f t="shared" si="26"/>
        <v>0</v>
      </c>
      <c r="DC28" s="22">
        <f t="shared" si="27"/>
        <v>0</v>
      </c>
      <c r="DE28" s="22">
        <f t="shared" si="83"/>
        <v>0</v>
      </c>
      <c r="DF28" s="22">
        <f t="shared" si="84"/>
        <v>1</v>
      </c>
      <c r="DG28" s="22">
        <f t="shared" si="85"/>
        <v>1</v>
      </c>
      <c r="DH28" s="22">
        <f t="shared" si="86"/>
        <v>0</v>
      </c>
      <c r="DI28" s="22">
        <f t="shared" si="87"/>
        <v>0</v>
      </c>
      <c r="DJ28" s="22">
        <f t="shared" si="88"/>
        <v>0</v>
      </c>
      <c r="DK28" s="22">
        <f t="shared" si="89"/>
        <v>0</v>
      </c>
      <c r="DL28" s="22">
        <f t="shared" si="90"/>
        <v>0</v>
      </c>
      <c r="DM28" s="22">
        <f t="shared" si="91"/>
        <v>0</v>
      </c>
      <c r="DN28" s="22">
        <f t="shared" si="92"/>
        <v>0</v>
      </c>
      <c r="DO28" s="22">
        <f t="shared" si="93"/>
        <v>0</v>
      </c>
      <c r="DP28" s="22">
        <f t="shared" si="94"/>
        <v>0</v>
      </c>
      <c r="DQ28" s="22">
        <f t="shared" si="95"/>
        <v>0</v>
      </c>
    </row>
    <row r="29" spans="1:121" s="22" customFormat="1" ht="15.75" thickBot="1">
      <c r="A29" s="150" t="str">
        <f>UFSCAR!A16</f>
        <v>UFSCar</v>
      </c>
      <c r="B29" s="150">
        <f>UFSCAR!B16</f>
        <v>14</v>
      </c>
      <c r="C29" s="150" t="str">
        <f>UFSCAR!C16</f>
        <v>Audrey Borghi e Silva</v>
      </c>
      <c r="D29" s="99" t="str">
        <f>UFSCAR!D16</f>
        <v>P</v>
      </c>
      <c r="E29" s="150">
        <f>UFSCAR!E16</f>
        <v>2</v>
      </c>
      <c r="F29" s="150">
        <f>UFSCAR!F16</f>
        <v>7</v>
      </c>
      <c r="G29" s="150">
        <f>UFSCAR!G16</f>
        <v>3</v>
      </c>
      <c r="H29" s="150">
        <f>UFSCAR!H16</f>
        <v>1</v>
      </c>
      <c r="I29" s="150">
        <f>UFSCAR!I16</f>
        <v>1</v>
      </c>
      <c r="J29" s="150">
        <f>UFSCAR!J16</f>
        <v>0</v>
      </c>
      <c r="K29" s="150">
        <f>UFSCAR!K16</f>
        <v>0</v>
      </c>
      <c r="L29" s="150">
        <f>UFSCAR!L16</f>
        <v>0</v>
      </c>
      <c r="M29" s="150">
        <f>UFSCAR!M16</f>
        <v>0</v>
      </c>
      <c r="N29" s="150">
        <f>UFSCAR!N16</f>
        <v>0</v>
      </c>
      <c r="O29" s="150">
        <f>UFSCAR!O16</f>
        <v>0</v>
      </c>
      <c r="P29" s="150">
        <f>UFSCAR!P16</f>
        <v>0</v>
      </c>
      <c r="Q29" s="150">
        <f>UFSCAR!Q16</f>
        <v>0</v>
      </c>
      <c r="R29" s="150">
        <f>UFSCAR!R16</f>
        <v>0</v>
      </c>
      <c r="S29" s="150">
        <f>UFSCAR!S16</f>
        <v>0</v>
      </c>
      <c r="T29" s="99" t="str">
        <f>UFSCAR!T16</f>
        <v>P</v>
      </c>
      <c r="U29" s="150">
        <f>UFSCAR!U16</f>
        <v>1</v>
      </c>
      <c r="V29" s="150">
        <f>UFSCAR!V16</f>
        <v>2</v>
      </c>
      <c r="W29" s="150">
        <f>UFSCAR!W16</f>
        <v>4</v>
      </c>
      <c r="X29" s="150">
        <f>UFSCAR!X16</f>
        <v>0</v>
      </c>
      <c r="Y29" s="150">
        <f>UFSCAR!Y16</f>
        <v>0</v>
      </c>
      <c r="Z29" s="150">
        <f>UFSCAR!Z16</f>
        <v>0</v>
      </c>
      <c r="AA29" s="150">
        <f>UFSCAR!AA16</f>
        <v>0</v>
      </c>
      <c r="AB29" s="150">
        <f>UFSCAR!AB16</f>
        <v>0</v>
      </c>
      <c r="AC29" s="150">
        <f>UFSCAR!AC16</f>
        <v>0</v>
      </c>
      <c r="AD29" s="150">
        <f>UFSCAR!AD16</f>
        <v>0</v>
      </c>
      <c r="AE29" s="150">
        <f>UFSCAR!AE16</f>
        <v>0</v>
      </c>
      <c r="AF29" s="150">
        <f>UFSCAR!AF16</f>
        <v>0</v>
      </c>
      <c r="AG29" s="150">
        <f>UFSCAR!AG16</f>
        <v>0</v>
      </c>
      <c r="AH29" s="150">
        <f>UFSCAR!AH16</f>
        <v>1</v>
      </c>
      <c r="AI29" s="150">
        <f>UFSCAR!AI16</f>
        <v>0</v>
      </c>
      <c r="AJ29" s="48"/>
      <c r="AK29" s="89"/>
      <c r="AL29" s="31"/>
      <c r="AM29" s="31"/>
      <c r="AN29" s="25"/>
      <c r="AO29" s="25"/>
      <c r="AP29" s="25"/>
      <c r="AQ29" s="25"/>
      <c r="AR29" s="26"/>
      <c r="AS29" s="24"/>
      <c r="AT29" s="24"/>
      <c r="AU29" s="24"/>
      <c r="AV29" s="24"/>
      <c r="AW29" s="24"/>
      <c r="AX29" s="24"/>
      <c r="AY29" s="24"/>
      <c r="AZ29" s="27">
        <f t="shared" si="55"/>
        <v>2</v>
      </c>
      <c r="BA29" s="28">
        <f t="shared" si="56"/>
        <v>3</v>
      </c>
      <c r="BB29" s="29">
        <f t="shared" si="57"/>
        <v>9</v>
      </c>
      <c r="BC29" s="29">
        <f t="shared" si="58"/>
        <v>12</v>
      </c>
      <c r="BD29" s="29">
        <f t="shared" si="59"/>
        <v>7</v>
      </c>
      <c r="BE29" s="29">
        <f t="shared" si="60"/>
        <v>19</v>
      </c>
      <c r="BF29" s="29">
        <f t="shared" si="61"/>
        <v>1</v>
      </c>
      <c r="BG29" s="29">
        <f t="shared" si="62"/>
        <v>20</v>
      </c>
      <c r="BH29" s="29">
        <f t="shared" si="63"/>
        <v>1</v>
      </c>
      <c r="BI29" s="29">
        <f t="shared" si="64"/>
        <v>0</v>
      </c>
      <c r="BJ29" s="29">
        <f t="shared" si="65"/>
        <v>0</v>
      </c>
      <c r="BK29" s="29">
        <f t="shared" si="66"/>
        <v>0</v>
      </c>
      <c r="BL29" s="29">
        <f t="shared" si="67"/>
        <v>0</v>
      </c>
      <c r="BM29" s="29">
        <f t="shared" si="68"/>
        <v>0</v>
      </c>
      <c r="BN29" s="29">
        <f t="shared" si="69"/>
        <v>0</v>
      </c>
      <c r="BO29" s="29">
        <f t="shared" si="70"/>
        <v>0</v>
      </c>
      <c r="BP29" s="29">
        <f t="shared" si="71"/>
        <v>0</v>
      </c>
      <c r="BQ29" s="29">
        <f t="shared" si="72"/>
        <v>0</v>
      </c>
      <c r="BR29" s="29">
        <f t="shared" si="73"/>
        <v>0</v>
      </c>
      <c r="BS29" s="29">
        <f t="shared" si="74"/>
        <v>0</v>
      </c>
      <c r="BT29" s="29">
        <f t="shared" si="75"/>
        <v>1</v>
      </c>
      <c r="BU29" s="30">
        <f t="shared" si="76"/>
        <v>0</v>
      </c>
      <c r="BV29" s="30">
        <f t="shared" si="77"/>
        <v>0</v>
      </c>
      <c r="BX29" s="28">
        <f t="shared" si="78"/>
        <v>1500</v>
      </c>
      <c r="BY29" s="29">
        <f t="shared" si="79"/>
        <v>0</v>
      </c>
      <c r="BZ29" s="29">
        <f t="shared" si="80"/>
        <v>0</v>
      </c>
      <c r="CA29" s="29">
        <f t="shared" si="81"/>
        <v>0</v>
      </c>
      <c r="CB29" s="29">
        <f t="shared" si="82"/>
        <v>25</v>
      </c>
      <c r="CC29" s="30">
        <f t="shared" si="45"/>
        <v>1525</v>
      </c>
      <c r="CD29" s="156">
        <f t="shared" si="6"/>
        <v>1378.3333333333333</v>
      </c>
      <c r="CE29" s="22">
        <f t="shared" si="46"/>
        <v>3</v>
      </c>
      <c r="CF29" s="156">
        <f t="shared" si="7"/>
        <v>1338.3333333333333</v>
      </c>
      <c r="CG29" s="22">
        <f t="shared" si="47"/>
        <v>4</v>
      </c>
      <c r="CH29" s="156">
        <f t="shared" si="8"/>
        <v>1298.3333333333333</v>
      </c>
      <c r="CI29" s="22">
        <f t="shared" si="48"/>
        <v>5</v>
      </c>
      <c r="CJ29" s="22">
        <f t="shared" si="9"/>
        <v>1.9047024292762129</v>
      </c>
      <c r="CK29" s="22">
        <f t="shared" si="10"/>
        <v>1.9047024292762129</v>
      </c>
      <c r="CM29" s="22">
        <f t="shared" si="11"/>
        <v>2.4</v>
      </c>
      <c r="CN29" s="22">
        <f t="shared" si="12"/>
        <v>2.8571428571428572</v>
      </c>
      <c r="CO29" s="22">
        <f t="shared" si="13"/>
        <v>1.3916500994035785</v>
      </c>
      <c r="CP29" s="22">
        <f t="shared" si="14"/>
        <v>0.44052863436123346</v>
      </c>
      <c r="CQ29" s="22">
        <f t="shared" si="15"/>
        <v>1.0101010101010102</v>
      </c>
      <c r="CR29" s="22">
        <f t="shared" si="16"/>
        <v>0</v>
      </c>
      <c r="CS29" s="22">
        <f t="shared" si="17"/>
        <v>0</v>
      </c>
      <c r="CT29" s="22" t="e">
        <f t="shared" si="18"/>
        <v>#DIV/0!</v>
      </c>
      <c r="CU29" s="22" t="e">
        <f t="shared" si="19"/>
        <v>#DIV/0!</v>
      </c>
      <c r="CV29" s="22">
        <f t="shared" si="20"/>
        <v>0</v>
      </c>
      <c r="CW29" s="22">
        <f t="shared" si="21"/>
        <v>0</v>
      </c>
      <c r="CX29" s="22">
        <f t="shared" si="22"/>
        <v>0</v>
      </c>
      <c r="CY29" s="22" t="e">
        <f t="shared" si="23"/>
        <v>#DIV/0!</v>
      </c>
      <c r="CZ29" s="22">
        <f t="shared" si="24"/>
        <v>0</v>
      </c>
      <c r="DA29" s="22">
        <f t="shared" si="25"/>
        <v>20</v>
      </c>
      <c r="DB29" s="22">
        <f t="shared" si="26"/>
        <v>0</v>
      </c>
      <c r="DC29" s="22">
        <f t="shared" si="27"/>
        <v>0</v>
      </c>
      <c r="DE29" s="22">
        <f t="shared" si="83"/>
        <v>1</v>
      </c>
      <c r="DF29" s="22">
        <f t="shared" si="84"/>
        <v>1</v>
      </c>
      <c r="DG29" s="22">
        <f t="shared" si="85"/>
        <v>1</v>
      </c>
      <c r="DH29" s="22">
        <f t="shared" si="86"/>
        <v>1</v>
      </c>
      <c r="DI29" s="22">
        <f t="shared" si="87"/>
        <v>1</v>
      </c>
      <c r="DJ29" s="22">
        <f t="shared" si="88"/>
        <v>0</v>
      </c>
      <c r="DK29" s="22">
        <f t="shared" si="89"/>
        <v>0</v>
      </c>
      <c r="DL29" s="22">
        <f t="shared" si="90"/>
        <v>0</v>
      </c>
      <c r="DM29" s="22">
        <f t="shared" si="91"/>
        <v>0</v>
      </c>
      <c r="DN29" s="22">
        <f t="shared" si="92"/>
        <v>0</v>
      </c>
      <c r="DO29" s="22">
        <f t="shared" si="93"/>
        <v>0</v>
      </c>
      <c r="DP29" s="22">
        <f t="shared" si="94"/>
        <v>0</v>
      </c>
      <c r="DQ29" s="22">
        <f t="shared" si="95"/>
        <v>0</v>
      </c>
    </row>
    <row r="30" spans="1:121" s="22" customFormat="1" ht="15.75" thickBot="1">
      <c r="A30" s="150" t="str">
        <f>UFSCAR!A17</f>
        <v>UFSCar</v>
      </c>
      <c r="B30" s="150">
        <f>UFSCAR!B17</f>
        <v>15</v>
      </c>
      <c r="C30" s="150" t="str">
        <f>UFSCAR!C17</f>
        <v>José Rubens Rebelatto</v>
      </c>
      <c r="D30" s="99" t="str">
        <f>UFSCAR!D17</f>
        <v>P</v>
      </c>
      <c r="E30" s="150">
        <f>UFSCAR!E17</f>
        <v>1</v>
      </c>
      <c r="F30" s="150">
        <f>UFSCAR!F17</f>
        <v>1</v>
      </c>
      <c r="G30" s="150">
        <f>UFSCAR!G17</f>
        <v>4</v>
      </c>
      <c r="H30" s="150">
        <f>UFSCAR!H17</f>
        <v>1</v>
      </c>
      <c r="I30" s="150">
        <f>UFSCAR!I17</f>
        <v>0</v>
      </c>
      <c r="J30" s="150">
        <f>UFSCAR!J17</f>
        <v>0</v>
      </c>
      <c r="K30" s="150">
        <f>UFSCAR!K17</f>
        <v>0</v>
      </c>
      <c r="L30" s="150">
        <f>UFSCAR!L17</f>
        <v>0</v>
      </c>
      <c r="M30" s="150">
        <f>UFSCAR!M17</f>
        <v>0</v>
      </c>
      <c r="N30" s="150">
        <f>UFSCAR!N17</f>
        <v>0</v>
      </c>
      <c r="O30" s="150">
        <f>UFSCAR!O17</f>
        <v>0</v>
      </c>
      <c r="P30" s="150">
        <f>UFSCAR!P17</f>
        <v>0</v>
      </c>
      <c r="Q30" s="150">
        <f>UFSCAR!Q17</f>
        <v>0</v>
      </c>
      <c r="R30" s="150">
        <f>UFSCAR!R17</f>
        <v>0</v>
      </c>
      <c r="S30" s="150">
        <f>UFSCAR!S17</f>
        <v>0</v>
      </c>
      <c r="T30" s="99" t="str">
        <f>UFSCAR!T17</f>
        <v>P</v>
      </c>
      <c r="U30" s="150">
        <f>UFSCAR!U17</f>
        <v>1</v>
      </c>
      <c r="V30" s="150">
        <f>UFSCAR!V17</f>
        <v>1</v>
      </c>
      <c r="W30" s="150">
        <f>UFSCAR!W17</f>
        <v>3</v>
      </c>
      <c r="X30" s="150">
        <f>UFSCAR!X17</f>
        <v>0</v>
      </c>
      <c r="Y30" s="150">
        <f>UFSCAR!Y17</f>
        <v>0</v>
      </c>
      <c r="Z30" s="150">
        <f>UFSCAR!Z17</f>
        <v>0</v>
      </c>
      <c r="AA30" s="150">
        <f>UFSCAR!AA17</f>
        <v>0</v>
      </c>
      <c r="AB30" s="150">
        <f>UFSCAR!AB17</f>
        <v>0</v>
      </c>
      <c r="AC30" s="150">
        <f>UFSCAR!AC17</f>
        <v>0</v>
      </c>
      <c r="AD30" s="150">
        <f>UFSCAR!AD17</f>
        <v>0</v>
      </c>
      <c r="AE30" s="150">
        <f>UFSCAR!AE17</f>
        <v>0</v>
      </c>
      <c r="AF30" s="150">
        <f>UFSCAR!AF17</f>
        <v>0</v>
      </c>
      <c r="AG30" s="150">
        <f>UFSCAR!AG17</f>
        <v>0</v>
      </c>
      <c r="AH30" s="150">
        <f>UFSCAR!AH17</f>
        <v>0</v>
      </c>
      <c r="AI30" s="150">
        <f>UFSCAR!AI17</f>
        <v>0</v>
      </c>
      <c r="AJ30" s="48"/>
      <c r="AK30" s="89"/>
      <c r="AL30" s="31"/>
      <c r="AM30" s="31"/>
      <c r="AN30" s="25"/>
      <c r="AO30" s="25"/>
      <c r="AP30" s="25"/>
      <c r="AQ30" s="25"/>
      <c r="AR30" s="26"/>
      <c r="AS30" s="24"/>
      <c r="AT30" s="24"/>
      <c r="AU30" s="24"/>
      <c r="AV30" s="24"/>
      <c r="AW30" s="24"/>
      <c r="AX30" s="24"/>
      <c r="AY30" s="24"/>
      <c r="AZ30" s="27">
        <f t="shared" si="55"/>
        <v>2</v>
      </c>
      <c r="BA30" s="28">
        <f t="shared" si="56"/>
        <v>2</v>
      </c>
      <c r="BB30" s="29">
        <f t="shared" si="57"/>
        <v>2</v>
      </c>
      <c r="BC30" s="29">
        <f t="shared" si="58"/>
        <v>4</v>
      </c>
      <c r="BD30" s="29">
        <f t="shared" si="59"/>
        <v>7</v>
      </c>
      <c r="BE30" s="29">
        <f t="shared" si="60"/>
        <v>11</v>
      </c>
      <c r="BF30" s="29">
        <f t="shared" si="61"/>
        <v>1</v>
      </c>
      <c r="BG30" s="29">
        <f t="shared" si="62"/>
        <v>12</v>
      </c>
      <c r="BH30" s="29">
        <f t="shared" si="63"/>
        <v>0</v>
      </c>
      <c r="BI30" s="29">
        <f t="shared" si="64"/>
        <v>0</v>
      </c>
      <c r="BJ30" s="29">
        <f t="shared" si="65"/>
        <v>0</v>
      </c>
      <c r="BK30" s="29">
        <f t="shared" si="66"/>
        <v>0</v>
      </c>
      <c r="BL30" s="29">
        <f t="shared" si="67"/>
        <v>0</v>
      </c>
      <c r="BM30" s="29">
        <f t="shared" si="68"/>
        <v>0</v>
      </c>
      <c r="BN30" s="29">
        <f t="shared" si="69"/>
        <v>0</v>
      </c>
      <c r="BO30" s="29">
        <f t="shared" si="70"/>
        <v>0</v>
      </c>
      <c r="BP30" s="29">
        <f t="shared" si="71"/>
        <v>0</v>
      </c>
      <c r="BQ30" s="29">
        <f t="shared" si="72"/>
        <v>0</v>
      </c>
      <c r="BR30" s="29">
        <f t="shared" si="73"/>
        <v>0</v>
      </c>
      <c r="BS30" s="29">
        <f t="shared" si="74"/>
        <v>0</v>
      </c>
      <c r="BT30" s="29">
        <f t="shared" si="75"/>
        <v>0</v>
      </c>
      <c r="BU30" s="30">
        <f t="shared" si="76"/>
        <v>0</v>
      </c>
      <c r="BV30" s="30">
        <f t="shared" si="77"/>
        <v>0</v>
      </c>
      <c r="BX30" s="28">
        <f t="shared" si="78"/>
        <v>820</v>
      </c>
      <c r="BY30" s="29">
        <f t="shared" si="79"/>
        <v>0</v>
      </c>
      <c r="BZ30" s="29">
        <f t="shared" si="80"/>
        <v>0</v>
      </c>
      <c r="CA30" s="29">
        <f t="shared" si="81"/>
        <v>0</v>
      </c>
      <c r="CB30" s="29">
        <f t="shared" si="82"/>
        <v>0</v>
      </c>
      <c r="CC30" s="30">
        <f t="shared" si="45"/>
        <v>820</v>
      </c>
      <c r="CD30" s="156">
        <f t="shared" si="6"/>
        <v>673.33333333333337</v>
      </c>
      <c r="CE30" s="22">
        <f t="shared" si="46"/>
        <v>3</v>
      </c>
      <c r="CF30" s="156">
        <f t="shared" si="7"/>
        <v>633.33333333333337</v>
      </c>
      <c r="CG30" s="22">
        <f t="shared" si="47"/>
        <v>4</v>
      </c>
      <c r="CH30" s="156">
        <f t="shared" si="8"/>
        <v>593.33333333333337</v>
      </c>
      <c r="CI30" s="22">
        <f t="shared" si="48"/>
        <v>5</v>
      </c>
      <c r="CJ30" s="22">
        <f t="shared" si="9"/>
        <v>1.0241678636108162</v>
      </c>
      <c r="CK30" s="22">
        <f t="shared" si="10"/>
        <v>1.0241678636108162</v>
      </c>
      <c r="CM30" s="22">
        <f t="shared" si="11"/>
        <v>1.6</v>
      </c>
      <c r="CN30" s="22">
        <f t="shared" si="12"/>
        <v>0.63492063492063489</v>
      </c>
      <c r="CO30" s="22">
        <f t="shared" si="13"/>
        <v>1.3916500994035785</v>
      </c>
      <c r="CP30" s="22">
        <f t="shared" si="14"/>
        <v>0.44052863436123346</v>
      </c>
      <c r="CQ30" s="22">
        <f t="shared" si="15"/>
        <v>0</v>
      </c>
      <c r="CR30" s="22">
        <f t="shared" si="16"/>
        <v>0</v>
      </c>
      <c r="CS30" s="22">
        <f t="shared" si="17"/>
        <v>0</v>
      </c>
      <c r="CT30" s="22" t="e">
        <f t="shared" si="18"/>
        <v>#DIV/0!</v>
      </c>
      <c r="CU30" s="22" t="e">
        <f t="shared" si="19"/>
        <v>#DIV/0!</v>
      </c>
      <c r="CV30" s="22">
        <f t="shared" si="20"/>
        <v>0</v>
      </c>
      <c r="CW30" s="22">
        <f t="shared" si="21"/>
        <v>0</v>
      </c>
      <c r="CX30" s="22">
        <f t="shared" si="22"/>
        <v>0</v>
      </c>
      <c r="CY30" s="22" t="e">
        <f t="shared" si="23"/>
        <v>#DIV/0!</v>
      </c>
      <c r="CZ30" s="22">
        <f t="shared" si="24"/>
        <v>0</v>
      </c>
      <c r="DA30" s="22">
        <f t="shared" si="25"/>
        <v>0</v>
      </c>
      <c r="DB30" s="22">
        <f t="shared" si="26"/>
        <v>0</v>
      </c>
      <c r="DC30" s="22">
        <f t="shared" si="27"/>
        <v>0</v>
      </c>
      <c r="DE30" s="22">
        <f t="shared" si="83"/>
        <v>1</v>
      </c>
      <c r="DF30" s="22">
        <f t="shared" si="84"/>
        <v>1</v>
      </c>
      <c r="DG30" s="22">
        <f t="shared" si="85"/>
        <v>1</v>
      </c>
      <c r="DH30" s="22">
        <f t="shared" si="86"/>
        <v>1</v>
      </c>
      <c r="DI30" s="22">
        <f t="shared" si="87"/>
        <v>0</v>
      </c>
      <c r="DJ30" s="22">
        <f t="shared" si="88"/>
        <v>0</v>
      </c>
      <c r="DK30" s="22">
        <f t="shared" si="89"/>
        <v>0</v>
      </c>
      <c r="DL30" s="22">
        <f t="shared" si="90"/>
        <v>0</v>
      </c>
      <c r="DM30" s="22">
        <f t="shared" si="91"/>
        <v>0</v>
      </c>
      <c r="DN30" s="22">
        <f t="shared" si="92"/>
        <v>0</v>
      </c>
      <c r="DO30" s="22">
        <f t="shared" si="93"/>
        <v>0</v>
      </c>
      <c r="DP30" s="22">
        <f t="shared" si="94"/>
        <v>0</v>
      </c>
      <c r="DQ30" s="22">
        <f t="shared" si="95"/>
        <v>0</v>
      </c>
    </row>
    <row r="31" spans="1:121" s="22" customFormat="1" ht="15.75" thickBot="1">
      <c r="A31" s="150" t="str">
        <f>UFSCAR!A18</f>
        <v>UFSCar</v>
      </c>
      <c r="B31" s="150">
        <f>UFSCAR!B18</f>
        <v>16</v>
      </c>
      <c r="C31" s="150" t="str">
        <f>UFSCAR!C18</f>
        <v>Tatiana de Oliveira Sato</v>
      </c>
      <c r="D31" s="99" t="str">
        <f>UFSCAR!D18</f>
        <v>C</v>
      </c>
      <c r="E31" s="150">
        <f>UFSCAR!E18</f>
        <v>0</v>
      </c>
      <c r="F31" s="150">
        <f>UFSCAR!F18</f>
        <v>0</v>
      </c>
      <c r="G31" s="150">
        <f>UFSCAR!G18</f>
        <v>0</v>
      </c>
      <c r="H31" s="150">
        <f>UFSCAR!H18</f>
        <v>0</v>
      </c>
      <c r="I31" s="150">
        <f>UFSCAR!I18</f>
        <v>0</v>
      </c>
      <c r="J31" s="150">
        <f>UFSCAR!J18</f>
        <v>0</v>
      </c>
      <c r="K31" s="150">
        <f>UFSCAR!K18</f>
        <v>0</v>
      </c>
      <c r="L31" s="150">
        <f>UFSCAR!L18</f>
        <v>0</v>
      </c>
      <c r="M31" s="150">
        <f>UFSCAR!M18</f>
        <v>0</v>
      </c>
      <c r="N31" s="150">
        <f>UFSCAR!N18</f>
        <v>0</v>
      </c>
      <c r="O31" s="150">
        <f>UFSCAR!O18</f>
        <v>0</v>
      </c>
      <c r="P31" s="150">
        <f>UFSCAR!P18</f>
        <v>0</v>
      </c>
      <c r="Q31" s="150">
        <f>UFSCAR!Q18</f>
        <v>0</v>
      </c>
      <c r="R31" s="150">
        <f>UFSCAR!R18</f>
        <v>0</v>
      </c>
      <c r="S31" s="150">
        <f>UFSCAR!S18</f>
        <v>0</v>
      </c>
      <c r="T31" s="99" t="str">
        <f>UFSCAR!T18</f>
        <v>P</v>
      </c>
      <c r="U31" s="150">
        <f>UFSCAR!U18</f>
        <v>0</v>
      </c>
      <c r="V31" s="150">
        <f>UFSCAR!V18</f>
        <v>0</v>
      </c>
      <c r="W31" s="150">
        <f>UFSCAR!W18</f>
        <v>1</v>
      </c>
      <c r="X31" s="150">
        <f>UFSCAR!X18</f>
        <v>0</v>
      </c>
      <c r="Y31" s="150">
        <f>UFSCAR!Y18</f>
        <v>0</v>
      </c>
      <c r="Z31" s="150">
        <f>UFSCAR!Z18</f>
        <v>0</v>
      </c>
      <c r="AA31" s="150">
        <f>UFSCAR!AA18</f>
        <v>0</v>
      </c>
      <c r="AB31" s="150">
        <f>UFSCAR!AB18</f>
        <v>0</v>
      </c>
      <c r="AC31" s="150">
        <f>UFSCAR!AC18</f>
        <v>0</v>
      </c>
      <c r="AD31" s="150">
        <f>UFSCAR!AD18</f>
        <v>0</v>
      </c>
      <c r="AE31" s="150">
        <f>UFSCAR!AE18</f>
        <v>0</v>
      </c>
      <c r="AF31" s="150">
        <f>UFSCAR!AF18</f>
        <v>0</v>
      </c>
      <c r="AG31" s="150">
        <f>UFSCAR!AG18</f>
        <v>0</v>
      </c>
      <c r="AH31" s="150">
        <f>UFSCAR!AH18</f>
        <v>0</v>
      </c>
      <c r="AI31" s="150">
        <f>UFSCAR!AI18</f>
        <v>0</v>
      </c>
      <c r="AJ31" s="48"/>
      <c r="AK31" s="89"/>
      <c r="AL31" s="31"/>
      <c r="AM31" s="31"/>
      <c r="AN31" s="25"/>
      <c r="AO31" s="25"/>
      <c r="AP31" s="25"/>
      <c r="AQ31" s="25"/>
      <c r="AR31" s="26"/>
      <c r="AS31" s="24"/>
      <c r="AT31" s="24"/>
      <c r="AU31" s="24"/>
      <c r="AV31" s="24"/>
      <c r="AW31" s="24"/>
      <c r="AX31" s="24"/>
      <c r="AY31" s="24"/>
      <c r="AZ31" s="27">
        <f t="shared" si="55"/>
        <v>1</v>
      </c>
      <c r="BA31" s="28">
        <f t="shared" si="56"/>
        <v>0</v>
      </c>
      <c r="BB31" s="29">
        <f t="shared" si="57"/>
        <v>0</v>
      </c>
      <c r="BC31" s="29">
        <f t="shared" si="58"/>
        <v>0</v>
      </c>
      <c r="BD31" s="29">
        <f t="shared" si="59"/>
        <v>1</v>
      </c>
      <c r="BE31" s="29">
        <f t="shared" si="60"/>
        <v>1</v>
      </c>
      <c r="BF31" s="29">
        <f t="shared" si="61"/>
        <v>0</v>
      </c>
      <c r="BG31" s="29">
        <f t="shared" si="62"/>
        <v>1</v>
      </c>
      <c r="BH31" s="29">
        <f t="shared" si="63"/>
        <v>0</v>
      </c>
      <c r="BI31" s="29">
        <f t="shared" si="64"/>
        <v>0</v>
      </c>
      <c r="BJ31" s="29">
        <f t="shared" si="65"/>
        <v>0</v>
      </c>
      <c r="BK31" s="29">
        <f t="shared" si="66"/>
        <v>0</v>
      </c>
      <c r="BL31" s="29">
        <f t="shared" si="67"/>
        <v>0</v>
      </c>
      <c r="BM31" s="29">
        <f t="shared" si="68"/>
        <v>0</v>
      </c>
      <c r="BN31" s="29">
        <f t="shared" si="69"/>
        <v>0</v>
      </c>
      <c r="BO31" s="29">
        <f t="shared" si="70"/>
        <v>0</v>
      </c>
      <c r="BP31" s="29">
        <f t="shared" si="71"/>
        <v>0</v>
      </c>
      <c r="BQ31" s="29">
        <f t="shared" si="72"/>
        <v>0</v>
      </c>
      <c r="BR31" s="29">
        <f t="shared" si="73"/>
        <v>0</v>
      </c>
      <c r="BS31" s="29">
        <f t="shared" si="74"/>
        <v>0</v>
      </c>
      <c r="BT31" s="29">
        <f t="shared" si="75"/>
        <v>0</v>
      </c>
      <c r="BU31" s="30">
        <f t="shared" si="76"/>
        <v>0</v>
      </c>
      <c r="BV31" s="30">
        <f t="shared" si="77"/>
        <v>0</v>
      </c>
      <c r="BX31" s="28">
        <f t="shared" si="78"/>
        <v>60</v>
      </c>
      <c r="BY31" s="29">
        <f t="shared" si="79"/>
        <v>0</v>
      </c>
      <c r="BZ31" s="29">
        <f t="shared" si="80"/>
        <v>0</v>
      </c>
      <c r="CA31" s="29">
        <f t="shared" si="81"/>
        <v>0</v>
      </c>
      <c r="CB31" s="29">
        <f t="shared" si="82"/>
        <v>0</v>
      </c>
      <c r="CC31" s="30">
        <f t="shared" si="45"/>
        <v>60</v>
      </c>
      <c r="CD31" s="156">
        <f t="shared" si="6"/>
        <v>-13.333333333333329</v>
      </c>
      <c r="CE31" s="22" t="str">
        <f t="shared" si="46"/>
        <v>NAO</v>
      </c>
      <c r="CF31" s="156">
        <f t="shared" si="7"/>
        <v>-33.333333333333329</v>
      </c>
      <c r="CG31" s="22" t="str">
        <f t="shared" si="47"/>
        <v>NAO</v>
      </c>
      <c r="CH31" s="156">
        <f t="shared" si="8"/>
        <v>-53.333333333333329</v>
      </c>
      <c r="CI31" s="22" t="str">
        <f t="shared" si="48"/>
        <v>NAO</v>
      </c>
      <c r="CJ31" s="22">
        <f t="shared" si="9"/>
        <v>7.4939111971523142E-2</v>
      </c>
      <c r="CK31" s="22">
        <f t="shared" si="10"/>
        <v>7.4939111971523142E-2</v>
      </c>
      <c r="CM31" s="22">
        <f t="shared" si="11"/>
        <v>0</v>
      </c>
      <c r="CN31" s="22">
        <f t="shared" si="12"/>
        <v>0</v>
      </c>
      <c r="CO31" s="22">
        <f t="shared" si="13"/>
        <v>0.19880715705765406</v>
      </c>
      <c r="CP31" s="22">
        <f t="shared" si="14"/>
        <v>0</v>
      </c>
      <c r="CQ31" s="22">
        <f t="shared" si="15"/>
        <v>0</v>
      </c>
      <c r="CR31" s="22">
        <f t="shared" si="16"/>
        <v>0</v>
      </c>
      <c r="CS31" s="22">
        <f t="shared" si="17"/>
        <v>0</v>
      </c>
      <c r="CT31" s="22" t="e">
        <f t="shared" si="18"/>
        <v>#DIV/0!</v>
      </c>
      <c r="CU31" s="22" t="e">
        <f t="shared" si="19"/>
        <v>#DIV/0!</v>
      </c>
      <c r="CV31" s="22">
        <f t="shared" si="20"/>
        <v>0</v>
      </c>
      <c r="CW31" s="22">
        <f t="shared" si="21"/>
        <v>0</v>
      </c>
      <c r="CX31" s="22">
        <f t="shared" si="22"/>
        <v>0</v>
      </c>
      <c r="CY31" s="22" t="e">
        <f t="shared" si="23"/>
        <v>#DIV/0!</v>
      </c>
      <c r="CZ31" s="22">
        <f t="shared" si="24"/>
        <v>0</v>
      </c>
      <c r="DA31" s="22">
        <f t="shared" si="25"/>
        <v>0</v>
      </c>
      <c r="DB31" s="22">
        <f t="shared" si="26"/>
        <v>0</v>
      </c>
      <c r="DC31" s="22">
        <f t="shared" si="27"/>
        <v>0</v>
      </c>
      <c r="DE31" s="22">
        <f t="shared" si="83"/>
        <v>0</v>
      </c>
      <c r="DF31" s="22">
        <f t="shared" si="84"/>
        <v>0</v>
      </c>
      <c r="DG31" s="22">
        <f t="shared" si="85"/>
        <v>1</v>
      </c>
      <c r="DH31" s="22">
        <f t="shared" si="86"/>
        <v>0</v>
      </c>
      <c r="DI31" s="22">
        <f t="shared" si="87"/>
        <v>0</v>
      </c>
      <c r="DJ31" s="22">
        <f t="shared" si="88"/>
        <v>0</v>
      </c>
      <c r="DK31" s="22">
        <f t="shared" si="89"/>
        <v>0</v>
      </c>
      <c r="DL31" s="22">
        <f t="shared" si="90"/>
        <v>0</v>
      </c>
      <c r="DM31" s="22">
        <f t="shared" si="91"/>
        <v>0</v>
      </c>
      <c r="DN31" s="22">
        <f t="shared" si="92"/>
        <v>0</v>
      </c>
      <c r="DO31" s="22">
        <f t="shared" si="93"/>
        <v>0</v>
      </c>
      <c r="DP31" s="22">
        <f t="shared" si="94"/>
        <v>0</v>
      </c>
      <c r="DQ31" s="22">
        <f t="shared" si="95"/>
        <v>0</v>
      </c>
    </row>
    <row r="32" spans="1:121" s="22" customFormat="1" ht="15.75" thickBot="1">
      <c r="A32" s="150" t="str">
        <f>UFSCAR!A19</f>
        <v>UFSCar</v>
      </c>
      <c r="B32" s="150">
        <f>UFSCAR!B19</f>
        <v>17</v>
      </c>
      <c r="C32" s="150" t="str">
        <f>UFSCAR!C19</f>
        <v>Tania de Fátima Salvini</v>
      </c>
      <c r="D32" s="99" t="str">
        <f>UFSCAR!D19</f>
        <v>P</v>
      </c>
      <c r="E32" s="150">
        <f>UFSCAR!E19</f>
        <v>2</v>
      </c>
      <c r="F32" s="150">
        <f>UFSCAR!F19</f>
        <v>4</v>
      </c>
      <c r="G32" s="150">
        <f>UFSCAR!G19</f>
        <v>0</v>
      </c>
      <c r="H32" s="150">
        <f>UFSCAR!H19</f>
        <v>0</v>
      </c>
      <c r="I32" s="150">
        <f>UFSCAR!I19</f>
        <v>0</v>
      </c>
      <c r="J32" s="150">
        <f>UFSCAR!J19</f>
        <v>0</v>
      </c>
      <c r="K32" s="150">
        <f>UFSCAR!K19</f>
        <v>0</v>
      </c>
      <c r="L32" s="150">
        <f>UFSCAR!L19</f>
        <v>0</v>
      </c>
      <c r="M32" s="150">
        <f>UFSCAR!M19</f>
        <v>0</v>
      </c>
      <c r="N32" s="150">
        <f>UFSCAR!N19</f>
        <v>0</v>
      </c>
      <c r="O32" s="150">
        <f>UFSCAR!O19</f>
        <v>0</v>
      </c>
      <c r="P32" s="150">
        <f>UFSCAR!P19</f>
        <v>0</v>
      </c>
      <c r="Q32" s="150">
        <f>UFSCAR!Q19</f>
        <v>0</v>
      </c>
      <c r="R32" s="150">
        <f>UFSCAR!R19</f>
        <v>0</v>
      </c>
      <c r="S32" s="150">
        <f>UFSCAR!S19</f>
        <v>0</v>
      </c>
      <c r="T32" s="99" t="str">
        <f>UFSCAR!T19</f>
        <v>P</v>
      </c>
      <c r="U32" s="150">
        <f>UFSCAR!U19</f>
        <v>2</v>
      </c>
      <c r="V32" s="150">
        <f>UFSCAR!V19</f>
        <v>3</v>
      </c>
      <c r="W32" s="150">
        <f>UFSCAR!W19</f>
        <v>0</v>
      </c>
      <c r="X32" s="150">
        <f>UFSCAR!X19</f>
        <v>0</v>
      </c>
      <c r="Y32" s="150">
        <f>UFSCAR!Y19</f>
        <v>0</v>
      </c>
      <c r="Z32" s="150">
        <f>UFSCAR!Z19</f>
        <v>0</v>
      </c>
      <c r="AA32" s="150">
        <f>UFSCAR!AA19</f>
        <v>0</v>
      </c>
      <c r="AB32" s="150">
        <f>UFSCAR!AB19</f>
        <v>0</v>
      </c>
      <c r="AC32" s="150">
        <f>UFSCAR!AC19</f>
        <v>0</v>
      </c>
      <c r="AD32" s="150">
        <f>UFSCAR!AD19</f>
        <v>0</v>
      </c>
      <c r="AE32" s="150">
        <f>UFSCAR!AE19</f>
        <v>0</v>
      </c>
      <c r="AF32" s="150">
        <f>UFSCAR!AF19</f>
        <v>0</v>
      </c>
      <c r="AG32" s="150">
        <f>UFSCAR!AG19</f>
        <v>0</v>
      </c>
      <c r="AH32" s="150">
        <f>UFSCAR!AH19</f>
        <v>0</v>
      </c>
      <c r="AI32" s="150">
        <f>UFSCAR!AI19</f>
        <v>0</v>
      </c>
      <c r="AJ32" s="48"/>
      <c r="AK32" s="89"/>
      <c r="AL32" s="31"/>
      <c r="AM32" s="31"/>
      <c r="AN32" s="25"/>
      <c r="AO32" s="25"/>
      <c r="AP32" s="25"/>
      <c r="AQ32" s="25"/>
      <c r="AR32" s="26"/>
      <c r="AS32" s="24"/>
      <c r="AT32" s="24"/>
      <c r="AU32" s="24"/>
      <c r="AV32" s="24"/>
      <c r="AW32" s="24"/>
      <c r="AX32" s="24"/>
      <c r="AY32" s="24"/>
      <c r="AZ32" s="27">
        <f t="shared" si="55"/>
        <v>2</v>
      </c>
      <c r="BA32" s="28">
        <f t="shared" si="56"/>
        <v>4</v>
      </c>
      <c r="BB32" s="29">
        <f t="shared" si="57"/>
        <v>7</v>
      </c>
      <c r="BC32" s="29">
        <f t="shared" si="58"/>
        <v>11</v>
      </c>
      <c r="BD32" s="29">
        <f t="shared" si="59"/>
        <v>0</v>
      </c>
      <c r="BE32" s="29">
        <f t="shared" si="60"/>
        <v>11</v>
      </c>
      <c r="BF32" s="29">
        <f t="shared" si="61"/>
        <v>0</v>
      </c>
      <c r="BG32" s="29">
        <f t="shared" si="62"/>
        <v>11</v>
      </c>
      <c r="BH32" s="29">
        <f t="shared" si="63"/>
        <v>0</v>
      </c>
      <c r="BI32" s="29">
        <f t="shared" si="64"/>
        <v>0</v>
      </c>
      <c r="BJ32" s="29">
        <f t="shared" si="65"/>
        <v>0</v>
      </c>
      <c r="BK32" s="29">
        <f t="shared" si="66"/>
        <v>0</v>
      </c>
      <c r="BL32" s="29">
        <f t="shared" si="67"/>
        <v>0</v>
      </c>
      <c r="BM32" s="29">
        <f t="shared" si="68"/>
        <v>0</v>
      </c>
      <c r="BN32" s="29">
        <f t="shared" si="69"/>
        <v>0</v>
      </c>
      <c r="BO32" s="29">
        <f t="shared" si="70"/>
        <v>0</v>
      </c>
      <c r="BP32" s="29">
        <f t="shared" si="71"/>
        <v>0</v>
      </c>
      <c r="BQ32" s="29">
        <f t="shared" si="72"/>
        <v>0</v>
      </c>
      <c r="BR32" s="29">
        <f t="shared" si="73"/>
        <v>0</v>
      </c>
      <c r="BS32" s="29">
        <f t="shared" si="74"/>
        <v>0</v>
      </c>
      <c r="BT32" s="29">
        <f t="shared" si="75"/>
        <v>0</v>
      </c>
      <c r="BU32" s="30">
        <f t="shared" si="76"/>
        <v>0</v>
      </c>
      <c r="BV32" s="30">
        <f t="shared" si="77"/>
        <v>0</v>
      </c>
      <c r="BX32" s="28">
        <f t="shared" si="78"/>
        <v>960</v>
      </c>
      <c r="BY32" s="29">
        <f t="shared" si="79"/>
        <v>0</v>
      </c>
      <c r="BZ32" s="29">
        <f t="shared" si="80"/>
        <v>0</v>
      </c>
      <c r="CA32" s="29">
        <f t="shared" si="81"/>
        <v>0</v>
      </c>
      <c r="CB32" s="29">
        <f t="shared" si="82"/>
        <v>0</v>
      </c>
      <c r="CC32" s="30">
        <f t="shared" si="45"/>
        <v>960</v>
      </c>
      <c r="CD32" s="156">
        <f t="shared" si="6"/>
        <v>813.33333333333337</v>
      </c>
      <c r="CE32" s="22">
        <f t="shared" si="46"/>
        <v>3</v>
      </c>
      <c r="CF32" s="156">
        <f t="shared" si="7"/>
        <v>773.33333333333337</v>
      </c>
      <c r="CG32" s="22">
        <f t="shared" si="47"/>
        <v>4</v>
      </c>
      <c r="CH32" s="156">
        <f t="shared" si="8"/>
        <v>733.33333333333337</v>
      </c>
      <c r="CI32" s="22">
        <f t="shared" si="48"/>
        <v>5</v>
      </c>
      <c r="CJ32" s="22">
        <f t="shared" si="9"/>
        <v>1.1990257915443703</v>
      </c>
      <c r="CK32" s="22">
        <f t="shared" si="10"/>
        <v>1.1990257915443703</v>
      </c>
      <c r="CM32" s="22">
        <f t="shared" si="11"/>
        <v>3.2</v>
      </c>
      <c r="CN32" s="22">
        <f t="shared" si="12"/>
        <v>2.2222222222222223</v>
      </c>
      <c r="CO32" s="22">
        <f t="shared" si="13"/>
        <v>0</v>
      </c>
      <c r="CP32" s="22">
        <f t="shared" si="14"/>
        <v>0</v>
      </c>
      <c r="CQ32" s="22">
        <f t="shared" si="15"/>
        <v>0</v>
      </c>
      <c r="CR32" s="22">
        <f t="shared" si="16"/>
        <v>0</v>
      </c>
      <c r="CS32" s="22">
        <f t="shared" si="17"/>
        <v>0</v>
      </c>
      <c r="CT32" s="22" t="e">
        <f t="shared" si="18"/>
        <v>#DIV/0!</v>
      </c>
      <c r="CU32" s="22" t="e">
        <f t="shared" si="19"/>
        <v>#DIV/0!</v>
      </c>
      <c r="CV32" s="22">
        <f t="shared" si="20"/>
        <v>0</v>
      </c>
      <c r="CW32" s="22">
        <f t="shared" si="21"/>
        <v>0</v>
      </c>
      <c r="CX32" s="22">
        <f t="shared" si="22"/>
        <v>0</v>
      </c>
      <c r="CY32" s="22" t="e">
        <f t="shared" si="23"/>
        <v>#DIV/0!</v>
      </c>
      <c r="CZ32" s="22">
        <f t="shared" si="24"/>
        <v>0</v>
      </c>
      <c r="DA32" s="22">
        <f t="shared" si="25"/>
        <v>0</v>
      </c>
      <c r="DB32" s="22">
        <f t="shared" si="26"/>
        <v>0</v>
      </c>
      <c r="DC32" s="22">
        <f t="shared" si="27"/>
        <v>0</v>
      </c>
      <c r="DE32" s="22">
        <f t="shared" si="83"/>
        <v>1</v>
      </c>
      <c r="DF32" s="22">
        <f t="shared" si="84"/>
        <v>1</v>
      </c>
      <c r="DG32" s="22">
        <f t="shared" si="85"/>
        <v>0</v>
      </c>
      <c r="DH32" s="22">
        <f t="shared" si="86"/>
        <v>0</v>
      </c>
      <c r="DI32" s="22">
        <f t="shared" si="87"/>
        <v>0</v>
      </c>
      <c r="DJ32" s="22">
        <f t="shared" si="88"/>
        <v>0</v>
      </c>
      <c r="DK32" s="22">
        <f t="shared" si="89"/>
        <v>0</v>
      </c>
      <c r="DL32" s="22">
        <f t="shared" si="90"/>
        <v>0</v>
      </c>
      <c r="DM32" s="22">
        <f t="shared" si="91"/>
        <v>0</v>
      </c>
      <c r="DN32" s="22">
        <f t="shared" si="92"/>
        <v>0</v>
      </c>
      <c r="DO32" s="22">
        <f t="shared" si="93"/>
        <v>0</v>
      </c>
      <c r="DP32" s="22">
        <f t="shared" si="94"/>
        <v>0</v>
      </c>
      <c r="DQ32" s="22">
        <f t="shared" si="95"/>
        <v>0</v>
      </c>
    </row>
    <row r="33" spans="1:121" s="22" customFormat="1" ht="15.75" thickBot="1">
      <c r="A33" s="150" t="str">
        <f>UFSCAR!A20</f>
        <v>UFSCar</v>
      </c>
      <c r="B33" s="150">
        <f>UFSCAR!B20</f>
        <v>18</v>
      </c>
      <c r="C33" s="150" t="str">
        <f>UFSCAR!C20</f>
        <v>Thiago Luiz de Russo</v>
      </c>
      <c r="D33" s="99" t="str">
        <f>UFSCAR!D20</f>
        <v>C</v>
      </c>
      <c r="E33" s="150">
        <f>UFSCAR!E20</f>
        <v>0</v>
      </c>
      <c r="F33" s="150">
        <f>UFSCAR!F20</f>
        <v>0</v>
      </c>
      <c r="G33" s="150">
        <f>UFSCAR!G20</f>
        <v>0</v>
      </c>
      <c r="H33" s="150">
        <f>UFSCAR!H20</f>
        <v>0</v>
      </c>
      <c r="I33" s="150">
        <f>UFSCAR!I20</f>
        <v>0</v>
      </c>
      <c r="J33" s="150">
        <f>UFSCAR!J20</f>
        <v>0</v>
      </c>
      <c r="K33" s="150">
        <f>UFSCAR!K20</f>
        <v>0</v>
      </c>
      <c r="L33" s="150">
        <f>UFSCAR!L20</f>
        <v>0</v>
      </c>
      <c r="M33" s="150">
        <f>UFSCAR!M20</f>
        <v>0</v>
      </c>
      <c r="N33" s="150">
        <f>UFSCAR!N20</f>
        <v>0</v>
      </c>
      <c r="O33" s="150">
        <f>UFSCAR!O20</f>
        <v>0</v>
      </c>
      <c r="P33" s="150">
        <f>UFSCAR!P20</f>
        <v>0</v>
      </c>
      <c r="Q33" s="150">
        <f>UFSCAR!Q20</f>
        <v>0</v>
      </c>
      <c r="R33" s="150">
        <f>UFSCAR!R20</f>
        <v>0</v>
      </c>
      <c r="S33" s="150">
        <f>UFSCAR!S20</f>
        <v>0</v>
      </c>
      <c r="T33" s="99" t="str">
        <f>UFSCAR!T20</f>
        <v>P</v>
      </c>
      <c r="U33" s="150">
        <f>UFSCAR!U20</f>
        <v>1</v>
      </c>
      <c r="V33" s="150">
        <f>UFSCAR!V20</f>
        <v>0</v>
      </c>
      <c r="W33" s="150">
        <f>UFSCAR!W20</f>
        <v>0</v>
      </c>
      <c r="X33" s="150">
        <f>UFSCAR!X20</f>
        <v>0</v>
      </c>
      <c r="Y33" s="150">
        <f>UFSCAR!Y20</f>
        <v>0</v>
      </c>
      <c r="Z33" s="150">
        <f>UFSCAR!Z20</f>
        <v>0</v>
      </c>
      <c r="AA33" s="150">
        <f>UFSCAR!AA20</f>
        <v>0</v>
      </c>
      <c r="AB33" s="150">
        <f>UFSCAR!AB20</f>
        <v>0</v>
      </c>
      <c r="AC33" s="150">
        <f>UFSCAR!AC20</f>
        <v>0</v>
      </c>
      <c r="AD33" s="150">
        <f>UFSCAR!AD20</f>
        <v>0</v>
      </c>
      <c r="AE33" s="150">
        <f>UFSCAR!AE20</f>
        <v>0</v>
      </c>
      <c r="AF33" s="150">
        <f>UFSCAR!AF20</f>
        <v>0</v>
      </c>
      <c r="AG33" s="150">
        <f>UFSCAR!AG20</f>
        <v>0</v>
      </c>
      <c r="AH33" s="150">
        <f>UFSCAR!AH20</f>
        <v>0</v>
      </c>
      <c r="AI33" s="150">
        <f>UFSCAR!AI20</f>
        <v>0</v>
      </c>
      <c r="AJ33" s="48"/>
      <c r="AK33" s="89"/>
      <c r="AL33" s="31"/>
      <c r="AM33" s="31"/>
      <c r="AN33" s="25"/>
      <c r="AO33" s="25"/>
      <c r="AP33" s="25"/>
      <c r="AQ33" s="25"/>
      <c r="AR33" s="26"/>
      <c r="AS33" s="24"/>
      <c r="AT33" s="24"/>
      <c r="AU33" s="24"/>
      <c r="AV33" s="24"/>
      <c r="AW33" s="24"/>
      <c r="AX33" s="24"/>
      <c r="AY33" s="24"/>
      <c r="AZ33" s="27">
        <f t="shared" si="55"/>
        <v>1</v>
      </c>
      <c r="BA33" s="28">
        <f t="shared" si="56"/>
        <v>1</v>
      </c>
      <c r="BB33" s="29">
        <f t="shared" si="57"/>
        <v>0</v>
      </c>
      <c r="BC33" s="29">
        <f t="shared" si="58"/>
        <v>1</v>
      </c>
      <c r="BD33" s="29">
        <f t="shared" si="59"/>
        <v>0</v>
      </c>
      <c r="BE33" s="29">
        <f t="shared" si="60"/>
        <v>1</v>
      </c>
      <c r="BF33" s="29">
        <f t="shared" si="61"/>
        <v>0</v>
      </c>
      <c r="BG33" s="29">
        <f t="shared" si="62"/>
        <v>1</v>
      </c>
      <c r="BH33" s="29">
        <f t="shared" si="63"/>
        <v>0</v>
      </c>
      <c r="BI33" s="29">
        <f t="shared" si="64"/>
        <v>0</v>
      </c>
      <c r="BJ33" s="29">
        <f t="shared" si="65"/>
        <v>0</v>
      </c>
      <c r="BK33" s="29">
        <f t="shared" si="66"/>
        <v>0</v>
      </c>
      <c r="BL33" s="29">
        <f t="shared" si="67"/>
        <v>0</v>
      </c>
      <c r="BM33" s="29">
        <f t="shared" si="68"/>
        <v>0</v>
      </c>
      <c r="BN33" s="29">
        <f t="shared" si="69"/>
        <v>0</v>
      </c>
      <c r="BO33" s="29">
        <f t="shared" si="70"/>
        <v>0</v>
      </c>
      <c r="BP33" s="29">
        <f t="shared" si="71"/>
        <v>0</v>
      </c>
      <c r="BQ33" s="29">
        <f t="shared" si="72"/>
        <v>0</v>
      </c>
      <c r="BR33" s="29">
        <f t="shared" si="73"/>
        <v>0</v>
      </c>
      <c r="BS33" s="29">
        <f t="shared" si="74"/>
        <v>0</v>
      </c>
      <c r="BT33" s="29">
        <f t="shared" si="75"/>
        <v>0</v>
      </c>
      <c r="BU33" s="30">
        <f t="shared" si="76"/>
        <v>0</v>
      </c>
      <c r="BV33" s="30">
        <f t="shared" si="77"/>
        <v>0</v>
      </c>
      <c r="BX33" s="28">
        <f t="shared" si="78"/>
        <v>100</v>
      </c>
      <c r="BY33" s="29">
        <f t="shared" si="79"/>
        <v>0</v>
      </c>
      <c r="BZ33" s="29">
        <f t="shared" si="80"/>
        <v>0</v>
      </c>
      <c r="CA33" s="29">
        <f t="shared" si="81"/>
        <v>0</v>
      </c>
      <c r="CB33" s="29">
        <f t="shared" si="82"/>
        <v>0</v>
      </c>
      <c r="CC33" s="30">
        <f t="shared" si="45"/>
        <v>100</v>
      </c>
      <c r="CD33" s="156">
        <f t="shared" si="6"/>
        <v>26.666666666666671</v>
      </c>
      <c r="CE33" s="22">
        <f t="shared" si="46"/>
        <v>3</v>
      </c>
      <c r="CF33" s="156">
        <f t="shared" si="7"/>
        <v>6.6666666666666714</v>
      </c>
      <c r="CG33" s="22">
        <f t="shared" si="47"/>
        <v>4</v>
      </c>
      <c r="CH33" s="156">
        <f t="shared" si="8"/>
        <v>-13.333333333333329</v>
      </c>
      <c r="CI33" s="22" t="str">
        <f t="shared" si="48"/>
        <v>NAO</v>
      </c>
      <c r="CJ33" s="22">
        <f t="shared" si="9"/>
        <v>0.12489851995253856</v>
      </c>
      <c r="CK33" s="22">
        <f t="shared" si="10"/>
        <v>0.12489851995253856</v>
      </c>
      <c r="CM33" s="22">
        <f t="shared" si="11"/>
        <v>0.8</v>
      </c>
      <c r="CN33" s="22">
        <f t="shared" si="12"/>
        <v>0</v>
      </c>
      <c r="CO33" s="22">
        <f t="shared" si="13"/>
        <v>0</v>
      </c>
      <c r="CP33" s="22">
        <f t="shared" si="14"/>
        <v>0</v>
      </c>
      <c r="CQ33" s="22">
        <f t="shared" si="15"/>
        <v>0</v>
      </c>
      <c r="CR33" s="22">
        <f t="shared" si="16"/>
        <v>0</v>
      </c>
      <c r="CS33" s="22">
        <f t="shared" si="17"/>
        <v>0</v>
      </c>
      <c r="CT33" s="22" t="e">
        <f t="shared" si="18"/>
        <v>#DIV/0!</v>
      </c>
      <c r="CU33" s="22" t="e">
        <f t="shared" si="19"/>
        <v>#DIV/0!</v>
      </c>
      <c r="CV33" s="22">
        <f t="shared" si="20"/>
        <v>0</v>
      </c>
      <c r="CW33" s="22">
        <f t="shared" si="21"/>
        <v>0</v>
      </c>
      <c r="CX33" s="22">
        <f t="shared" si="22"/>
        <v>0</v>
      </c>
      <c r="CY33" s="22" t="e">
        <f t="shared" si="23"/>
        <v>#DIV/0!</v>
      </c>
      <c r="CZ33" s="22">
        <f t="shared" si="24"/>
        <v>0</v>
      </c>
      <c r="DA33" s="22">
        <f t="shared" si="25"/>
        <v>0</v>
      </c>
      <c r="DB33" s="22">
        <f t="shared" si="26"/>
        <v>0</v>
      </c>
      <c r="DC33" s="22">
        <f t="shared" si="27"/>
        <v>0</v>
      </c>
      <c r="DE33" s="22">
        <f t="shared" si="83"/>
        <v>1</v>
      </c>
      <c r="DF33" s="22">
        <f t="shared" si="84"/>
        <v>0</v>
      </c>
      <c r="DG33" s="22">
        <f t="shared" si="85"/>
        <v>0</v>
      </c>
      <c r="DH33" s="22">
        <f t="shared" si="86"/>
        <v>0</v>
      </c>
      <c r="DI33" s="22">
        <f t="shared" si="87"/>
        <v>0</v>
      </c>
      <c r="DJ33" s="22">
        <f t="shared" si="88"/>
        <v>0</v>
      </c>
      <c r="DK33" s="22">
        <f t="shared" si="89"/>
        <v>0</v>
      </c>
      <c r="DL33" s="22">
        <f t="shared" si="90"/>
        <v>0</v>
      </c>
      <c r="DM33" s="22">
        <f t="shared" si="91"/>
        <v>0</v>
      </c>
      <c r="DN33" s="22">
        <f t="shared" si="92"/>
        <v>0</v>
      </c>
      <c r="DO33" s="22">
        <f t="shared" si="93"/>
        <v>0</v>
      </c>
      <c r="DP33" s="22">
        <f t="shared" si="94"/>
        <v>0</v>
      </c>
      <c r="DQ33" s="22">
        <f t="shared" si="95"/>
        <v>0</v>
      </c>
    </row>
    <row r="34" spans="1:121" s="22" customFormat="1" ht="15.75" thickBot="1">
      <c r="A34" s="150" t="str">
        <f>UFSCAR!A21</f>
        <v>UFSCar</v>
      </c>
      <c r="B34" s="150">
        <f>UFSCAR!B21</f>
        <v>19</v>
      </c>
      <c r="C34" s="150" t="str">
        <f>UFSCAR!C21</f>
        <v>Anielle Christine M Takahashi</v>
      </c>
      <c r="D34" s="99" t="str">
        <f>UFSCAR!D21</f>
        <v>C</v>
      </c>
      <c r="E34" s="150">
        <f>UFSCAR!E21</f>
        <v>0</v>
      </c>
      <c r="F34" s="150">
        <f>UFSCAR!F21</f>
        <v>0</v>
      </c>
      <c r="G34" s="150">
        <f>UFSCAR!G21</f>
        <v>0</v>
      </c>
      <c r="H34" s="150">
        <f>UFSCAR!H21</f>
        <v>0</v>
      </c>
      <c r="I34" s="150">
        <f>UFSCAR!I21</f>
        <v>0</v>
      </c>
      <c r="J34" s="150">
        <f>UFSCAR!J21</f>
        <v>0</v>
      </c>
      <c r="K34" s="150">
        <f>UFSCAR!K21</f>
        <v>0</v>
      </c>
      <c r="L34" s="150">
        <f>UFSCAR!L21</f>
        <v>0</v>
      </c>
      <c r="M34" s="150">
        <f>UFSCAR!M21</f>
        <v>0</v>
      </c>
      <c r="N34" s="150">
        <f>UFSCAR!N21</f>
        <v>0</v>
      </c>
      <c r="O34" s="150">
        <f>UFSCAR!O21</f>
        <v>0</v>
      </c>
      <c r="P34" s="150">
        <f>UFSCAR!P21</f>
        <v>0</v>
      </c>
      <c r="Q34" s="150">
        <f>UFSCAR!Q21</f>
        <v>0</v>
      </c>
      <c r="R34" s="150">
        <f>UFSCAR!R21</f>
        <v>0</v>
      </c>
      <c r="S34" s="150">
        <f>UFSCAR!S21</f>
        <v>0</v>
      </c>
      <c r="T34" s="99" t="str">
        <f>UFSCAR!T21</f>
        <v>C</v>
      </c>
      <c r="U34" s="150">
        <f>UFSCAR!U21</f>
        <v>0</v>
      </c>
      <c r="V34" s="150">
        <f>UFSCAR!V21</f>
        <v>0</v>
      </c>
      <c r="W34" s="150">
        <f>UFSCAR!W21</f>
        <v>0</v>
      </c>
      <c r="X34" s="150">
        <f>UFSCAR!X21</f>
        <v>0</v>
      </c>
      <c r="Y34" s="150">
        <f>UFSCAR!Y21</f>
        <v>0</v>
      </c>
      <c r="Z34" s="150">
        <f>UFSCAR!Z21</f>
        <v>0</v>
      </c>
      <c r="AA34" s="150">
        <f>UFSCAR!AA21</f>
        <v>0</v>
      </c>
      <c r="AB34" s="150">
        <f>UFSCAR!AB21</f>
        <v>0</v>
      </c>
      <c r="AC34" s="150">
        <f>UFSCAR!AC21</f>
        <v>0</v>
      </c>
      <c r="AD34" s="150">
        <f>UFSCAR!AD21</f>
        <v>0</v>
      </c>
      <c r="AE34" s="150">
        <f>UFSCAR!AE21</f>
        <v>0</v>
      </c>
      <c r="AF34" s="150">
        <f>UFSCAR!AF21</f>
        <v>0</v>
      </c>
      <c r="AG34" s="150">
        <f>UFSCAR!AG21</f>
        <v>0</v>
      </c>
      <c r="AH34" s="150">
        <f>UFSCAR!AH21</f>
        <v>0</v>
      </c>
      <c r="AI34" s="150">
        <f>UFSCAR!AI21</f>
        <v>0</v>
      </c>
      <c r="AJ34" s="48"/>
      <c r="AK34" s="89"/>
      <c r="AL34" s="31"/>
      <c r="AM34" s="31"/>
      <c r="AN34" s="25"/>
      <c r="AO34" s="25"/>
      <c r="AP34" s="25"/>
      <c r="AQ34" s="25"/>
      <c r="AR34" s="26"/>
      <c r="AS34" s="24"/>
      <c r="AT34" s="24"/>
      <c r="AU34" s="24"/>
      <c r="AV34" s="24"/>
      <c r="AW34" s="24"/>
      <c r="AX34" s="24"/>
      <c r="AY34" s="24"/>
      <c r="AZ34" s="27">
        <f t="shared" si="55"/>
        <v>0</v>
      </c>
      <c r="BA34" s="28">
        <f t="shared" si="56"/>
        <v>0</v>
      </c>
      <c r="BB34" s="29">
        <f t="shared" si="57"/>
        <v>0</v>
      </c>
      <c r="BC34" s="29">
        <f t="shared" si="58"/>
        <v>0</v>
      </c>
      <c r="BD34" s="29">
        <f t="shared" si="59"/>
        <v>0</v>
      </c>
      <c r="BE34" s="29">
        <f t="shared" si="60"/>
        <v>0</v>
      </c>
      <c r="BF34" s="29">
        <f t="shared" si="61"/>
        <v>0</v>
      </c>
      <c r="BG34" s="29">
        <f t="shared" si="62"/>
        <v>0</v>
      </c>
      <c r="BH34" s="29">
        <f t="shared" si="63"/>
        <v>0</v>
      </c>
      <c r="BI34" s="29">
        <f t="shared" si="64"/>
        <v>0</v>
      </c>
      <c r="BJ34" s="29">
        <f t="shared" si="65"/>
        <v>0</v>
      </c>
      <c r="BK34" s="29">
        <f t="shared" si="66"/>
        <v>0</v>
      </c>
      <c r="BL34" s="29">
        <f t="shared" si="67"/>
        <v>0</v>
      </c>
      <c r="BM34" s="29">
        <f t="shared" si="68"/>
        <v>0</v>
      </c>
      <c r="BN34" s="29">
        <f t="shared" si="69"/>
        <v>0</v>
      </c>
      <c r="BO34" s="29">
        <f t="shared" si="70"/>
        <v>0</v>
      </c>
      <c r="BP34" s="29">
        <f t="shared" si="71"/>
        <v>0</v>
      </c>
      <c r="BQ34" s="29">
        <f t="shared" si="72"/>
        <v>0</v>
      </c>
      <c r="BR34" s="29">
        <f t="shared" si="73"/>
        <v>0</v>
      </c>
      <c r="BS34" s="29">
        <f t="shared" si="74"/>
        <v>0</v>
      </c>
      <c r="BT34" s="29">
        <f t="shared" si="75"/>
        <v>0</v>
      </c>
      <c r="BU34" s="30">
        <f t="shared" si="76"/>
        <v>0</v>
      </c>
      <c r="BV34" s="30">
        <f t="shared" si="77"/>
        <v>0</v>
      </c>
      <c r="BX34" s="28">
        <f t="shared" si="78"/>
        <v>0</v>
      </c>
      <c r="BY34" s="29">
        <f t="shared" si="79"/>
        <v>0</v>
      </c>
      <c r="BZ34" s="29">
        <f t="shared" si="80"/>
        <v>0</v>
      </c>
      <c r="CA34" s="29">
        <f t="shared" si="81"/>
        <v>0</v>
      </c>
      <c r="CB34" s="29">
        <f t="shared" si="82"/>
        <v>0</v>
      </c>
      <c r="CC34" s="30" t="str">
        <f t="shared" si="45"/>
        <v/>
      </c>
      <c r="CD34" s="156" t="e">
        <f t="shared" si="6"/>
        <v>#VALUE!</v>
      </c>
      <c r="CE34" s="22" t="str">
        <f t="shared" si="46"/>
        <v xml:space="preserve"> </v>
      </c>
      <c r="CF34" s="156" t="e">
        <f t="shared" si="7"/>
        <v>#VALUE!</v>
      </c>
      <c r="CG34" s="22" t="str">
        <f t="shared" si="47"/>
        <v xml:space="preserve"> </v>
      </c>
      <c r="CH34" s="156" t="e">
        <f t="shared" si="8"/>
        <v>#VALUE!</v>
      </c>
      <c r="CI34" s="22" t="str">
        <f t="shared" si="48"/>
        <v xml:space="preserve"> </v>
      </c>
      <c r="CJ34" s="22" t="e">
        <f t="shared" si="9"/>
        <v>#VALUE!</v>
      </c>
      <c r="CK34" s="22" t="e">
        <f t="shared" si="10"/>
        <v>#VALUE!</v>
      </c>
      <c r="CM34" s="22">
        <f t="shared" si="11"/>
        <v>0</v>
      </c>
      <c r="CN34" s="22">
        <f t="shared" si="12"/>
        <v>0</v>
      </c>
      <c r="CO34" s="22">
        <f t="shared" si="13"/>
        <v>0</v>
      </c>
      <c r="CP34" s="22">
        <f t="shared" si="14"/>
        <v>0</v>
      </c>
      <c r="CQ34" s="22">
        <f t="shared" si="15"/>
        <v>0</v>
      </c>
      <c r="CR34" s="22">
        <f t="shared" si="16"/>
        <v>0</v>
      </c>
      <c r="CS34" s="22">
        <f t="shared" si="17"/>
        <v>0</v>
      </c>
      <c r="CT34" s="22" t="e">
        <f t="shared" si="18"/>
        <v>#DIV/0!</v>
      </c>
      <c r="CU34" s="22" t="e">
        <f t="shared" si="19"/>
        <v>#DIV/0!</v>
      </c>
      <c r="CV34" s="22">
        <f t="shared" si="20"/>
        <v>0</v>
      </c>
      <c r="CW34" s="22">
        <f t="shared" si="21"/>
        <v>0</v>
      </c>
      <c r="CX34" s="22">
        <f t="shared" si="22"/>
        <v>0</v>
      </c>
      <c r="CY34" s="22" t="e">
        <f t="shared" si="23"/>
        <v>#DIV/0!</v>
      </c>
      <c r="CZ34" s="22">
        <f t="shared" si="24"/>
        <v>0</v>
      </c>
      <c r="DA34" s="22">
        <f t="shared" si="25"/>
        <v>0</v>
      </c>
      <c r="DB34" s="22">
        <f t="shared" si="26"/>
        <v>0</v>
      </c>
      <c r="DC34" s="22">
        <f t="shared" si="27"/>
        <v>0</v>
      </c>
      <c r="DE34" s="22">
        <f t="shared" si="83"/>
        <v>0</v>
      </c>
      <c r="DF34" s="22">
        <f t="shared" si="84"/>
        <v>0</v>
      </c>
      <c r="DG34" s="22">
        <f t="shared" si="85"/>
        <v>0</v>
      </c>
      <c r="DH34" s="22">
        <f t="shared" si="86"/>
        <v>0</v>
      </c>
      <c r="DI34" s="22">
        <f t="shared" si="87"/>
        <v>0</v>
      </c>
      <c r="DJ34" s="22">
        <f t="shared" si="88"/>
        <v>0</v>
      </c>
      <c r="DK34" s="22">
        <f t="shared" si="89"/>
        <v>0</v>
      </c>
      <c r="DL34" s="22">
        <f t="shared" si="90"/>
        <v>0</v>
      </c>
      <c r="DM34" s="22">
        <f t="shared" si="91"/>
        <v>0</v>
      </c>
      <c r="DN34" s="22">
        <f t="shared" si="92"/>
        <v>0</v>
      </c>
      <c r="DO34" s="22">
        <f t="shared" si="93"/>
        <v>0</v>
      </c>
      <c r="DP34" s="22">
        <f t="shared" si="94"/>
        <v>0</v>
      </c>
      <c r="DQ34" s="22">
        <f t="shared" si="95"/>
        <v>0</v>
      </c>
    </row>
    <row r="35" spans="1:121" s="22" customFormat="1" ht="15.75" thickBot="1">
      <c r="A35" s="150" t="str">
        <f>UFSCAR!A22</f>
        <v>UFSCar</v>
      </c>
      <c r="B35" s="150">
        <f>UFSCAR!B22</f>
        <v>20</v>
      </c>
      <c r="C35" s="150" t="str">
        <f>UFSCAR!C22</f>
        <v>Paula Henteschel Lobo da Costa</v>
      </c>
      <c r="D35" s="99" t="str">
        <f>UFSCAR!D22</f>
        <v>P</v>
      </c>
      <c r="E35" s="150">
        <f>UFSCAR!E22</f>
        <v>0</v>
      </c>
      <c r="F35" s="150">
        <f>UFSCAR!F22</f>
        <v>1</v>
      </c>
      <c r="G35" s="150">
        <f>UFSCAR!G22</f>
        <v>0</v>
      </c>
      <c r="H35" s="150">
        <f>UFSCAR!H22</f>
        <v>0</v>
      </c>
      <c r="I35" s="150">
        <f>UFSCAR!I22</f>
        <v>0</v>
      </c>
      <c r="J35" s="150">
        <f>UFSCAR!J22</f>
        <v>1</v>
      </c>
      <c r="K35" s="150">
        <f>UFSCAR!K22</f>
        <v>0</v>
      </c>
      <c r="L35" s="150">
        <f>UFSCAR!L22</f>
        <v>0</v>
      </c>
      <c r="M35" s="150">
        <f>UFSCAR!M22</f>
        <v>0</v>
      </c>
      <c r="N35" s="150">
        <f>UFSCAR!N22</f>
        <v>0</v>
      </c>
      <c r="O35" s="150">
        <f>UFSCAR!O22</f>
        <v>2</v>
      </c>
      <c r="P35" s="150">
        <f>UFSCAR!P22</f>
        <v>0</v>
      </c>
      <c r="Q35" s="150">
        <f>UFSCAR!Q22</f>
        <v>0</v>
      </c>
      <c r="R35" s="150">
        <f>UFSCAR!R22</f>
        <v>0</v>
      </c>
      <c r="S35" s="150">
        <f>UFSCAR!S22</f>
        <v>2</v>
      </c>
      <c r="T35" s="99" t="str">
        <f>UFSCAR!T22</f>
        <v>P</v>
      </c>
      <c r="U35" s="150">
        <f>UFSCAR!U22</f>
        <v>0</v>
      </c>
      <c r="V35" s="150">
        <f>UFSCAR!V22</f>
        <v>0</v>
      </c>
      <c r="W35" s="150">
        <f>UFSCAR!W22</f>
        <v>1</v>
      </c>
      <c r="X35" s="150">
        <f>UFSCAR!X22</f>
        <v>0</v>
      </c>
      <c r="Y35" s="150">
        <f>UFSCAR!Y22</f>
        <v>0</v>
      </c>
      <c r="Z35" s="150">
        <f>UFSCAR!Z22</f>
        <v>0</v>
      </c>
      <c r="AA35" s="150">
        <f>UFSCAR!AA22</f>
        <v>0</v>
      </c>
      <c r="AB35" s="150">
        <f>UFSCAR!AB22</f>
        <v>0</v>
      </c>
      <c r="AC35" s="150">
        <f>UFSCAR!AC22</f>
        <v>0</v>
      </c>
      <c r="AD35" s="150">
        <f>UFSCAR!AD22</f>
        <v>0</v>
      </c>
      <c r="AE35" s="150">
        <f>UFSCAR!AE22</f>
        <v>0</v>
      </c>
      <c r="AF35" s="150">
        <f>UFSCAR!AF22</f>
        <v>0</v>
      </c>
      <c r="AG35" s="150">
        <f>UFSCAR!AG22</f>
        <v>0</v>
      </c>
      <c r="AH35" s="150">
        <f>UFSCAR!AH22</f>
        <v>0</v>
      </c>
      <c r="AI35" s="150">
        <f>UFSCAR!AI22</f>
        <v>0</v>
      </c>
      <c r="AJ35" s="48"/>
      <c r="AK35" s="89"/>
      <c r="AL35" s="31"/>
      <c r="AM35" s="31"/>
      <c r="AN35" s="25"/>
      <c r="AO35" s="25"/>
      <c r="AP35" s="25"/>
      <c r="AQ35" s="25"/>
      <c r="AR35" s="26"/>
      <c r="AS35" s="24"/>
      <c r="AT35" s="24"/>
      <c r="AU35" s="24"/>
      <c r="AV35" s="24"/>
      <c r="AW35" s="24"/>
      <c r="AX35" s="24"/>
      <c r="AY35" s="24"/>
      <c r="AZ35" s="27">
        <f t="shared" si="55"/>
        <v>2</v>
      </c>
      <c r="BA35" s="28">
        <f t="shared" si="56"/>
        <v>0</v>
      </c>
      <c r="BB35" s="29">
        <f t="shared" si="57"/>
        <v>1</v>
      </c>
      <c r="BC35" s="29">
        <f t="shared" si="58"/>
        <v>1</v>
      </c>
      <c r="BD35" s="29">
        <f t="shared" si="59"/>
        <v>1</v>
      </c>
      <c r="BE35" s="29">
        <f t="shared" si="60"/>
        <v>2</v>
      </c>
      <c r="BF35" s="29">
        <f t="shared" si="61"/>
        <v>0</v>
      </c>
      <c r="BG35" s="29">
        <f t="shared" si="62"/>
        <v>2</v>
      </c>
      <c r="BH35" s="29">
        <f t="shared" si="63"/>
        <v>0</v>
      </c>
      <c r="BI35" s="29">
        <f t="shared" si="64"/>
        <v>1</v>
      </c>
      <c r="BJ35" s="29">
        <f t="shared" si="65"/>
        <v>0</v>
      </c>
      <c r="BK35" s="29">
        <f t="shared" si="66"/>
        <v>0</v>
      </c>
      <c r="BL35" s="29">
        <f t="shared" si="67"/>
        <v>0</v>
      </c>
      <c r="BM35" s="29">
        <f t="shared" si="68"/>
        <v>0</v>
      </c>
      <c r="BN35" s="29">
        <f t="shared" si="69"/>
        <v>0</v>
      </c>
      <c r="BO35" s="29">
        <f t="shared" si="70"/>
        <v>2</v>
      </c>
      <c r="BP35" s="29">
        <f t="shared" si="71"/>
        <v>2</v>
      </c>
      <c r="BQ35" s="29">
        <f t="shared" si="72"/>
        <v>0</v>
      </c>
      <c r="BR35" s="29">
        <f t="shared" si="73"/>
        <v>0</v>
      </c>
      <c r="BS35" s="29">
        <f t="shared" si="74"/>
        <v>0</v>
      </c>
      <c r="BT35" s="29">
        <f t="shared" si="75"/>
        <v>0</v>
      </c>
      <c r="BU35" s="30">
        <f t="shared" si="76"/>
        <v>2</v>
      </c>
      <c r="BV35" s="30">
        <f t="shared" si="77"/>
        <v>2</v>
      </c>
      <c r="BX35" s="28">
        <f t="shared" si="78"/>
        <v>140</v>
      </c>
      <c r="BY35" s="29">
        <f t="shared" si="79"/>
        <v>10</v>
      </c>
      <c r="BZ35" s="29">
        <f t="shared" si="80"/>
        <v>0</v>
      </c>
      <c r="CA35" s="29">
        <f t="shared" si="81"/>
        <v>40</v>
      </c>
      <c r="CB35" s="29">
        <f t="shared" si="82"/>
        <v>20</v>
      </c>
      <c r="CC35" s="30">
        <f t="shared" si="45"/>
        <v>210</v>
      </c>
      <c r="CD35" s="156">
        <f t="shared" si="6"/>
        <v>63.333333333333343</v>
      </c>
      <c r="CE35" s="22">
        <f t="shared" si="46"/>
        <v>3</v>
      </c>
      <c r="CF35" s="156">
        <f t="shared" si="7"/>
        <v>23.333333333333343</v>
      </c>
      <c r="CG35" s="22">
        <f t="shared" si="47"/>
        <v>4</v>
      </c>
      <c r="CH35" s="156">
        <f t="shared" si="8"/>
        <v>-16.666666666666657</v>
      </c>
      <c r="CI35" s="22" t="str">
        <f t="shared" si="48"/>
        <v>NAO</v>
      </c>
      <c r="CJ35" s="22">
        <f t="shared" ref="CJ35:CJ66" si="96">(CC35)/(SUM($CC$3:$CC$188))*100</f>
        <v>0.26228689190033094</v>
      </c>
      <c r="CK35" s="22">
        <f t="shared" ref="CK35:CK66" si="97">(CC35/(SUM($CC$3:$CC$188))*100)</f>
        <v>0.26228689190033094</v>
      </c>
      <c r="CM35" s="22">
        <f t="shared" ref="CM35:CM66" si="98">BA35/(SUM(BA$3:BA$188)/100)</f>
        <v>0</v>
      </c>
      <c r="CN35" s="22">
        <f t="shared" ref="CN35:CN66" si="99">BB35/(SUM(BB$3:BB$188)/100)</f>
        <v>0.31746031746031744</v>
      </c>
      <c r="CO35" s="22">
        <f t="shared" ref="CO35:CO66" si="100">BD35/(SUM(BD$3:BD$188)/100)</f>
        <v>0.19880715705765406</v>
      </c>
      <c r="CP35" s="22">
        <f t="shared" ref="CP35:CP66" si="101">BF35/(SUM(BF$3:BF$188)/100)</f>
        <v>0</v>
      </c>
      <c r="CQ35" s="22">
        <f t="shared" ref="CQ35:CQ66" si="102">BH35/(SUM(BH$3:BH$188)/100)</f>
        <v>0</v>
      </c>
      <c r="CR35" s="22">
        <f t="shared" ref="CR35:CR66" si="103">BI35/(SUM(BI$3:BI$188)/100)</f>
        <v>3.7037037037037033</v>
      </c>
      <c r="CS35" s="22">
        <f t="shared" ref="CS35:CS66" si="104">BJ35/(SUM(BJ$3:BJ$188)/100)</f>
        <v>0</v>
      </c>
      <c r="CT35" s="22" t="e">
        <f t="shared" ref="CT35:CT66" si="105">BK35/(SUM(BK$3:BK$188)/100)</f>
        <v>#DIV/0!</v>
      </c>
      <c r="CU35" s="22" t="e">
        <f t="shared" ref="CU35:CU66" si="106">BL35/(SUM(BL$3:BL$188)/100)</f>
        <v>#DIV/0!</v>
      </c>
      <c r="CV35" s="22">
        <f t="shared" ref="CV35:CV66" si="107">BN35/(SUM(BN$3:BN$188)/100)</f>
        <v>0</v>
      </c>
      <c r="CW35" s="22">
        <f t="shared" ref="CW35:CW66" si="108">BO35/(SUM(BO$3:BO$188)/100)</f>
        <v>25</v>
      </c>
      <c r="CX35" s="22">
        <f t="shared" ref="CX35:CX66" si="109">BP35/(SUM(BP$3:BP$188)/100)</f>
        <v>25</v>
      </c>
      <c r="CY35" s="22" t="e">
        <f t="shared" ref="CY35:CY66" si="110">BQ35/(SUM(BQ$3:BQ$188)/100)</f>
        <v>#DIV/0!</v>
      </c>
      <c r="CZ35" s="22">
        <f t="shared" ref="CZ35:CZ66" si="111">BR35/(SUM(BR$3:BR$188)/100)</f>
        <v>0</v>
      </c>
      <c r="DA35" s="22">
        <f t="shared" ref="DA35:DA66" si="112">BT35/(SUM(BT$3:BT$188)/100)</f>
        <v>0</v>
      </c>
      <c r="DB35" s="22">
        <f t="shared" ref="DB35:DB66" si="113">BU35/(SUM(BU$3:BU$188)/100)</f>
        <v>6.4516129032258069</v>
      </c>
      <c r="DC35" s="22">
        <f t="shared" ref="DC35:DC66" si="114">BV35/(SUM(BV$3:BV$188)/100)</f>
        <v>8</v>
      </c>
      <c r="DE35" s="22">
        <f t="shared" si="83"/>
        <v>0</v>
      </c>
      <c r="DF35" s="22">
        <f t="shared" si="84"/>
        <v>1</v>
      </c>
      <c r="DG35" s="22">
        <f t="shared" si="85"/>
        <v>1</v>
      </c>
      <c r="DH35" s="22">
        <f t="shared" si="86"/>
        <v>0</v>
      </c>
      <c r="DI35" s="22">
        <f t="shared" si="87"/>
        <v>0</v>
      </c>
      <c r="DJ35" s="22">
        <f t="shared" si="88"/>
        <v>1</v>
      </c>
      <c r="DK35" s="22">
        <f t="shared" si="89"/>
        <v>0</v>
      </c>
      <c r="DL35" s="22">
        <f t="shared" si="90"/>
        <v>0</v>
      </c>
      <c r="DM35" s="22">
        <f t="shared" si="91"/>
        <v>0</v>
      </c>
      <c r="DN35" s="22">
        <f t="shared" si="92"/>
        <v>0</v>
      </c>
      <c r="DO35" s="22">
        <f t="shared" si="93"/>
        <v>1</v>
      </c>
      <c r="DP35" s="22">
        <f t="shared" si="94"/>
        <v>0</v>
      </c>
      <c r="DQ35" s="22">
        <f t="shared" si="95"/>
        <v>0</v>
      </c>
    </row>
    <row r="36" spans="1:121" s="22" customFormat="1" ht="15.75" thickBot="1">
      <c r="A36" s="150" t="str">
        <f>UFSCAR!A23</f>
        <v>UFSCar</v>
      </c>
      <c r="B36" s="150">
        <f>UFSCAR!B23</f>
        <v>21</v>
      </c>
      <c r="C36" s="150" t="str">
        <f>UFSCAR!C23</f>
        <v>Eloisa Tudella</v>
      </c>
      <c r="D36" s="99" t="str">
        <f>UFSCAR!D23</f>
        <v>P</v>
      </c>
      <c r="E36" s="150">
        <f>UFSCAR!E23</f>
        <v>0</v>
      </c>
      <c r="F36" s="150">
        <f>UFSCAR!F23</f>
        <v>1</v>
      </c>
      <c r="G36" s="150">
        <f>UFSCAR!G23</f>
        <v>0</v>
      </c>
      <c r="H36" s="150">
        <f>UFSCAR!H23</f>
        <v>3</v>
      </c>
      <c r="I36" s="150">
        <f>UFSCAR!I23</f>
        <v>0</v>
      </c>
      <c r="J36" s="150">
        <f>UFSCAR!J23</f>
        <v>0</v>
      </c>
      <c r="K36" s="150">
        <f>UFSCAR!K23</f>
        <v>0</v>
      </c>
      <c r="L36" s="150">
        <f>UFSCAR!L23</f>
        <v>0</v>
      </c>
      <c r="M36" s="150">
        <f>UFSCAR!M23</f>
        <v>0</v>
      </c>
      <c r="N36" s="150">
        <f>UFSCAR!N23</f>
        <v>0</v>
      </c>
      <c r="O36" s="150">
        <f>UFSCAR!O23</f>
        <v>0</v>
      </c>
      <c r="P36" s="150">
        <f>UFSCAR!P23</f>
        <v>0</v>
      </c>
      <c r="Q36" s="150">
        <f>UFSCAR!Q23</f>
        <v>0</v>
      </c>
      <c r="R36" s="150">
        <f>UFSCAR!R23</f>
        <v>0</v>
      </c>
      <c r="S36" s="150">
        <f>UFSCAR!S23</f>
        <v>0</v>
      </c>
      <c r="T36" s="99" t="str">
        <f>UFSCAR!T23</f>
        <v>P</v>
      </c>
      <c r="U36" s="150">
        <f>UFSCAR!U23</f>
        <v>3</v>
      </c>
      <c r="V36" s="150">
        <f>UFSCAR!V23</f>
        <v>1</v>
      </c>
      <c r="W36" s="150">
        <f>UFSCAR!W23</f>
        <v>2</v>
      </c>
      <c r="X36" s="150">
        <f>UFSCAR!X23</f>
        <v>0</v>
      </c>
      <c r="Y36" s="150">
        <f>UFSCAR!Y23</f>
        <v>0</v>
      </c>
      <c r="Z36" s="150">
        <f>UFSCAR!Z23</f>
        <v>0</v>
      </c>
      <c r="AA36" s="150">
        <f>UFSCAR!AA23</f>
        <v>0</v>
      </c>
      <c r="AB36" s="150">
        <f>UFSCAR!AB23</f>
        <v>0</v>
      </c>
      <c r="AC36" s="150">
        <f>UFSCAR!AC23</f>
        <v>0</v>
      </c>
      <c r="AD36" s="150">
        <f>UFSCAR!AD23</f>
        <v>0</v>
      </c>
      <c r="AE36" s="150">
        <f>UFSCAR!AE23</f>
        <v>0</v>
      </c>
      <c r="AF36" s="150">
        <f>UFSCAR!AF23</f>
        <v>0</v>
      </c>
      <c r="AG36" s="150">
        <f>UFSCAR!AG23</f>
        <v>0</v>
      </c>
      <c r="AH36" s="150">
        <f>UFSCAR!AH23</f>
        <v>0</v>
      </c>
      <c r="AI36" s="150">
        <f>UFSCAR!AI23</f>
        <v>0</v>
      </c>
      <c r="AJ36" s="48"/>
      <c r="AK36" s="89"/>
      <c r="AL36" s="31"/>
      <c r="AM36" s="31"/>
      <c r="AN36" s="25"/>
      <c r="AO36" s="25"/>
      <c r="AP36" s="25"/>
      <c r="AQ36" s="25"/>
      <c r="AR36" s="26"/>
      <c r="AS36" s="24"/>
      <c r="AT36" s="24"/>
      <c r="AU36" s="24"/>
      <c r="AV36" s="24"/>
      <c r="AW36" s="24"/>
      <c r="AX36" s="24"/>
      <c r="AY36" s="24"/>
      <c r="AZ36" s="27">
        <f t="shared" si="55"/>
        <v>2</v>
      </c>
      <c r="BA36" s="28">
        <f t="shared" si="56"/>
        <v>3</v>
      </c>
      <c r="BB36" s="29">
        <f t="shared" si="57"/>
        <v>2</v>
      </c>
      <c r="BC36" s="29">
        <f t="shared" si="58"/>
        <v>5</v>
      </c>
      <c r="BD36" s="29">
        <f t="shared" si="59"/>
        <v>2</v>
      </c>
      <c r="BE36" s="29">
        <f t="shared" si="60"/>
        <v>7</v>
      </c>
      <c r="BF36" s="29">
        <f t="shared" si="61"/>
        <v>3</v>
      </c>
      <c r="BG36" s="29">
        <f t="shared" si="62"/>
        <v>10</v>
      </c>
      <c r="BH36" s="29">
        <f t="shared" si="63"/>
        <v>0</v>
      </c>
      <c r="BI36" s="29">
        <f t="shared" si="64"/>
        <v>0</v>
      </c>
      <c r="BJ36" s="29">
        <f t="shared" si="65"/>
        <v>0</v>
      </c>
      <c r="BK36" s="29">
        <f t="shared" si="66"/>
        <v>0</v>
      </c>
      <c r="BL36" s="29">
        <f t="shared" si="67"/>
        <v>0</v>
      </c>
      <c r="BM36" s="29">
        <f t="shared" si="68"/>
        <v>0</v>
      </c>
      <c r="BN36" s="29">
        <f t="shared" si="69"/>
        <v>0</v>
      </c>
      <c r="BO36" s="29">
        <f t="shared" si="70"/>
        <v>0</v>
      </c>
      <c r="BP36" s="29">
        <f t="shared" si="71"/>
        <v>0</v>
      </c>
      <c r="BQ36" s="29">
        <f t="shared" si="72"/>
        <v>0</v>
      </c>
      <c r="BR36" s="29">
        <f t="shared" si="73"/>
        <v>0</v>
      </c>
      <c r="BS36" s="29">
        <f t="shared" si="74"/>
        <v>0</v>
      </c>
      <c r="BT36" s="29">
        <f t="shared" si="75"/>
        <v>0</v>
      </c>
      <c r="BU36" s="30">
        <f t="shared" si="76"/>
        <v>0</v>
      </c>
      <c r="BV36" s="30">
        <f t="shared" si="77"/>
        <v>0</v>
      </c>
      <c r="BX36" s="28">
        <f t="shared" si="78"/>
        <v>700</v>
      </c>
      <c r="BY36" s="29">
        <f t="shared" si="79"/>
        <v>0</v>
      </c>
      <c r="BZ36" s="29">
        <f t="shared" si="80"/>
        <v>0</v>
      </c>
      <c r="CA36" s="29">
        <f t="shared" si="81"/>
        <v>0</v>
      </c>
      <c r="CB36" s="29">
        <f t="shared" si="82"/>
        <v>0</v>
      </c>
      <c r="CC36" s="30">
        <f t="shared" si="45"/>
        <v>700</v>
      </c>
      <c r="CD36" s="156">
        <f t="shared" si="6"/>
        <v>553.33333333333337</v>
      </c>
      <c r="CE36" s="22">
        <f t="shared" si="46"/>
        <v>3</v>
      </c>
      <c r="CF36" s="156">
        <f t="shared" si="7"/>
        <v>513.33333333333337</v>
      </c>
      <c r="CG36" s="22">
        <f t="shared" si="47"/>
        <v>4</v>
      </c>
      <c r="CH36" s="156">
        <f t="shared" si="8"/>
        <v>473.33333333333337</v>
      </c>
      <c r="CI36" s="22">
        <f t="shared" si="48"/>
        <v>5</v>
      </c>
      <c r="CJ36" s="22">
        <f t="shared" si="96"/>
        <v>0.87428963966776996</v>
      </c>
      <c r="CK36" s="22">
        <f t="shared" si="97"/>
        <v>0.87428963966776996</v>
      </c>
      <c r="CM36" s="22">
        <f t="shared" si="98"/>
        <v>2.4</v>
      </c>
      <c r="CN36" s="22">
        <f t="shared" si="99"/>
        <v>0.63492063492063489</v>
      </c>
      <c r="CO36" s="22">
        <f t="shared" si="100"/>
        <v>0.39761431411530812</v>
      </c>
      <c r="CP36" s="22">
        <f t="shared" si="101"/>
        <v>1.3215859030837005</v>
      </c>
      <c r="CQ36" s="22">
        <f t="shared" si="102"/>
        <v>0</v>
      </c>
      <c r="CR36" s="22">
        <f t="shared" si="103"/>
        <v>0</v>
      </c>
      <c r="CS36" s="22">
        <f t="shared" si="104"/>
        <v>0</v>
      </c>
      <c r="CT36" s="22" t="e">
        <f t="shared" si="105"/>
        <v>#DIV/0!</v>
      </c>
      <c r="CU36" s="22" t="e">
        <f t="shared" si="106"/>
        <v>#DIV/0!</v>
      </c>
      <c r="CV36" s="22">
        <f t="shared" si="107"/>
        <v>0</v>
      </c>
      <c r="CW36" s="22">
        <f t="shared" si="108"/>
        <v>0</v>
      </c>
      <c r="CX36" s="22">
        <f t="shared" si="109"/>
        <v>0</v>
      </c>
      <c r="CY36" s="22" t="e">
        <f t="shared" si="110"/>
        <v>#DIV/0!</v>
      </c>
      <c r="CZ36" s="22">
        <f t="shared" si="111"/>
        <v>0</v>
      </c>
      <c r="DA36" s="22">
        <f t="shared" si="112"/>
        <v>0</v>
      </c>
      <c r="DB36" s="22">
        <f t="shared" si="113"/>
        <v>0</v>
      </c>
      <c r="DC36" s="22">
        <f t="shared" si="114"/>
        <v>0</v>
      </c>
      <c r="DE36" s="22">
        <f t="shared" si="83"/>
        <v>1</v>
      </c>
      <c r="DF36" s="22">
        <f t="shared" si="84"/>
        <v>1</v>
      </c>
      <c r="DG36" s="22">
        <f t="shared" si="85"/>
        <v>1</v>
      </c>
      <c r="DH36" s="22">
        <f t="shared" si="86"/>
        <v>1</v>
      </c>
      <c r="DI36" s="22">
        <f t="shared" si="87"/>
        <v>0</v>
      </c>
      <c r="DJ36" s="22">
        <f t="shared" si="88"/>
        <v>0</v>
      </c>
      <c r="DK36" s="22">
        <f t="shared" si="89"/>
        <v>0</v>
      </c>
      <c r="DL36" s="22">
        <f t="shared" si="90"/>
        <v>0</v>
      </c>
      <c r="DM36" s="22">
        <f t="shared" si="91"/>
        <v>0</v>
      </c>
      <c r="DN36" s="22">
        <f t="shared" si="92"/>
        <v>0</v>
      </c>
      <c r="DO36" s="22">
        <f t="shared" si="93"/>
        <v>0</v>
      </c>
      <c r="DP36" s="22">
        <f t="shared" si="94"/>
        <v>0</v>
      </c>
      <c r="DQ36" s="22">
        <f t="shared" si="95"/>
        <v>0</v>
      </c>
    </row>
    <row r="37" spans="1:121" s="22" customFormat="1" ht="15.75" thickBot="1">
      <c r="A37" s="150" t="str">
        <f>UFSCAR!A24</f>
        <v>UFSCar</v>
      </c>
      <c r="B37" s="150">
        <f>UFSCAR!B24</f>
        <v>22</v>
      </c>
      <c r="C37" s="150" t="str">
        <f>UFSCAR!C24</f>
        <v>Jorge Oishi</v>
      </c>
      <c r="D37" s="99" t="str">
        <f>UFSCAR!D24</f>
        <v>P</v>
      </c>
      <c r="E37" s="150">
        <f>UFSCAR!E24</f>
        <v>0</v>
      </c>
      <c r="F37" s="150">
        <f>UFSCAR!F24</f>
        <v>0</v>
      </c>
      <c r="G37" s="150">
        <f>UFSCAR!G24</f>
        <v>0</v>
      </c>
      <c r="H37" s="150">
        <f>UFSCAR!H24</f>
        <v>0</v>
      </c>
      <c r="I37" s="150">
        <f>UFSCAR!I24</f>
        <v>0</v>
      </c>
      <c r="J37" s="150">
        <f>UFSCAR!J24</f>
        <v>0</v>
      </c>
      <c r="K37" s="150">
        <f>UFSCAR!K24</f>
        <v>0</v>
      </c>
      <c r="L37" s="150">
        <f>UFSCAR!L24</f>
        <v>0</v>
      </c>
      <c r="M37" s="150">
        <f>UFSCAR!M24</f>
        <v>0</v>
      </c>
      <c r="N37" s="150">
        <f>UFSCAR!N24</f>
        <v>0</v>
      </c>
      <c r="O37" s="150">
        <f>UFSCAR!O24</f>
        <v>0</v>
      </c>
      <c r="P37" s="150">
        <f>UFSCAR!P24</f>
        <v>0</v>
      </c>
      <c r="Q37" s="150">
        <f>UFSCAR!Q24</f>
        <v>0</v>
      </c>
      <c r="R37" s="150">
        <f>UFSCAR!R24</f>
        <v>0</v>
      </c>
      <c r="S37" s="150">
        <f>UFSCAR!S24</f>
        <v>0</v>
      </c>
      <c r="T37" s="99" t="str">
        <f>UFSCAR!T24</f>
        <v>C</v>
      </c>
      <c r="U37" s="150">
        <f>UFSCAR!U24</f>
        <v>0</v>
      </c>
      <c r="V37" s="150">
        <f>UFSCAR!V24</f>
        <v>0</v>
      </c>
      <c r="W37" s="150">
        <f>UFSCAR!W24</f>
        <v>0</v>
      </c>
      <c r="X37" s="150">
        <f>UFSCAR!X24</f>
        <v>0</v>
      </c>
      <c r="Y37" s="150">
        <f>UFSCAR!Y24</f>
        <v>0</v>
      </c>
      <c r="Z37" s="150">
        <f>UFSCAR!Z24</f>
        <v>0</v>
      </c>
      <c r="AA37" s="150">
        <f>UFSCAR!AA24</f>
        <v>0</v>
      </c>
      <c r="AB37" s="150">
        <f>UFSCAR!AB24</f>
        <v>0</v>
      </c>
      <c r="AC37" s="150">
        <f>UFSCAR!AC24</f>
        <v>0</v>
      </c>
      <c r="AD37" s="150">
        <f>UFSCAR!AD24</f>
        <v>0</v>
      </c>
      <c r="AE37" s="150">
        <f>UFSCAR!AE24</f>
        <v>0</v>
      </c>
      <c r="AF37" s="150">
        <f>UFSCAR!AF24</f>
        <v>0</v>
      </c>
      <c r="AG37" s="150">
        <f>UFSCAR!AG24</f>
        <v>0</v>
      </c>
      <c r="AH37" s="150">
        <f>UFSCAR!AH24</f>
        <v>0</v>
      </c>
      <c r="AI37" s="150">
        <f>UFSCAR!AI24</f>
        <v>0</v>
      </c>
      <c r="AJ37" s="48"/>
      <c r="AK37" s="89"/>
      <c r="AL37" s="31"/>
      <c r="AM37" s="31"/>
      <c r="AN37" s="25"/>
      <c r="AO37" s="25"/>
      <c r="AP37" s="25"/>
      <c r="AQ37" s="25"/>
      <c r="AR37" s="26"/>
      <c r="AS37" s="24"/>
      <c r="AT37" s="24"/>
      <c r="AU37" s="24"/>
      <c r="AV37" s="24"/>
      <c r="AW37" s="24"/>
      <c r="AX37" s="24"/>
      <c r="AY37" s="24"/>
      <c r="AZ37" s="27">
        <f t="shared" si="55"/>
        <v>1</v>
      </c>
      <c r="BA37" s="28">
        <f t="shared" si="56"/>
        <v>0</v>
      </c>
      <c r="BB37" s="29">
        <f t="shared" si="57"/>
        <v>0</v>
      </c>
      <c r="BC37" s="29">
        <f t="shared" si="58"/>
        <v>0</v>
      </c>
      <c r="BD37" s="29">
        <f t="shared" si="59"/>
        <v>0</v>
      </c>
      <c r="BE37" s="29">
        <f t="shared" si="60"/>
        <v>0</v>
      </c>
      <c r="BF37" s="29">
        <f t="shared" si="61"/>
        <v>0</v>
      </c>
      <c r="BG37" s="29">
        <f t="shared" si="62"/>
        <v>0</v>
      </c>
      <c r="BH37" s="29">
        <f t="shared" si="63"/>
        <v>0</v>
      </c>
      <c r="BI37" s="29">
        <f t="shared" si="64"/>
        <v>0</v>
      </c>
      <c r="BJ37" s="29">
        <f t="shared" si="65"/>
        <v>0</v>
      </c>
      <c r="BK37" s="29">
        <f t="shared" si="66"/>
        <v>0</v>
      </c>
      <c r="BL37" s="29">
        <f t="shared" si="67"/>
        <v>0</v>
      </c>
      <c r="BM37" s="29">
        <f t="shared" si="68"/>
        <v>0</v>
      </c>
      <c r="BN37" s="29">
        <f t="shared" si="69"/>
        <v>0</v>
      </c>
      <c r="BO37" s="29">
        <f t="shared" si="70"/>
        <v>0</v>
      </c>
      <c r="BP37" s="29">
        <f t="shared" si="71"/>
        <v>0</v>
      </c>
      <c r="BQ37" s="29">
        <f t="shared" si="72"/>
        <v>0</v>
      </c>
      <c r="BR37" s="29">
        <f t="shared" si="73"/>
        <v>0</v>
      </c>
      <c r="BS37" s="29">
        <f t="shared" si="74"/>
        <v>0</v>
      </c>
      <c r="BT37" s="29">
        <f t="shared" si="75"/>
        <v>0</v>
      </c>
      <c r="BU37" s="30">
        <f t="shared" si="76"/>
        <v>0</v>
      </c>
      <c r="BV37" s="30">
        <f t="shared" si="77"/>
        <v>0</v>
      </c>
      <c r="BX37" s="28">
        <f t="shared" si="78"/>
        <v>0</v>
      </c>
      <c r="BY37" s="29">
        <f t="shared" si="79"/>
        <v>0</v>
      </c>
      <c r="BZ37" s="29">
        <f t="shared" si="80"/>
        <v>0</v>
      </c>
      <c r="CA37" s="29">
        <f t="shared" si="81"/>
        <v>0</v>
      </c>
      <c r="CB37" s="29">
        <f t="shared" si="82"/>
        <v>0</v>
      </c>
      <c r="CC37" s="30">
        <f t="shared" si="45"/>
        <v>0</v>
      </c>
      <c r="CD37" s="156">
        <f t="shared" si="6"/>
        <v>-73.333333333333329</v>
      </c>
      <c r="CE37" s="22" t="str">
        <f t="shared" si="46"/>
        <v>NAO</v>
      </c>
      <c r="CF37" s="156">
        <f t="shared" si="7"/>
        <v>-93.333333333333329</v>
      </c>
      <c r="CG37" s="22" t="str">
        <f t="shared" si="47"/>
        <v>NAO</v>
      </c>
      <c r="CH37" s="156">
        <f t="shared" si="8"/>
        <v>-113.33333333333333</v>
      </c>
      <c r="CI37" s="22" t="str">
        <f t="shared" si="48"/>
        <v>NAO</v>
      </c>
      <c r="CJ37" s="22">
        <f t="shared" si="96"/>
        <v>0</v>
      </c>
      <c r="CK37" s="22">
        <f t="shared" si="97"/>
        <v>0</v>
      </c>
      <c r="CM37" s="22">
        <f t="shared" si="98"/>
        <v>0</v>
      </c>
      <c r="CN37" s="22">
        <f t="shared" si="99"/>
        <v>0</v>
      </c>
      <c r="CO37" s="22">
        <f t="shared" si="100"/>
        <v>0</v>
      </c>
      <c r="CP37" s="22">
        <f t="shared" si="101"/>
        <v>0</v>
      </c>
      <c r="CQ37" s="22">
        <f t="shared" si="102"/>
        <v>0</v>
      </c>
      <c r="CR37" s="22">
        <f t="shared" si="103"/>
        <v>0</v>
      </c>
      <c r="CS37" s="22">
        <f t="shared" si="104"/>
        <v>0</v>
      </c>
      <c r="CT37" s="22" t="e">
        <f t="shared" si="105"/>
        <v>#DIV/0!</v>
      </c>
      <c r="CU37" s="22" t="e">
        <f t="shared" si="106"/>
        <v>#DIV/0!</v>
      </c>
      <c r="CV37" s="22">
        <f t="shared" si="107"/>
        <v>0</v>
      </c>
      <c r="CW37" s="22">
        <f t="shared" si="108"/>
        <v>0</v>
      </c>
      <c r="CX37" s="22">
        <f t="shared" si="109"/>
        <v>0</v>
      </c>
      <c r="CY37" s="22" t="e">
        <f t="shared" si="110"/>
        <v>#DIV/0!</v>
      </c>
      <c r="CZ37" s="22">
        <f t="shared" si="111"/>
        <v>0</v>
      </c>
      <c r="DA37" s="22">
        <f t="shared" si="112"/>
        <v>0</v>
      </c>
      <c r="DB37" s="22">
        <f t="shared" si="113"/>
        <v>0</v>
      </c>
      <c r="DC37" s="22">
        <f t="shared" si="114"/>
        <v>0</v>
      </c>
      <c r="DE37" s="22">
        <f t="shared" si="83"/>
        <v>0</v>
      </c>
      <c r="DF37" s="22">
        <f t="shared" si="84"/>
        <v>0</v>
      </c>
      <c r="DG37" s="22">
        <f t="shared" si="85"/>
        <v>0</v>
      </c>
      <c r="DH37" s="22">
        <f t="shared" si="86"/>
        <v>0</v>
      </c>
      <c r="DI37" s="22">
        <f t="shared" si="87"/>
        <v>0</v>
      </c>
      <c r="DJ37" s="22">
        <f t="shared" si="88"/>
        <v>0</v>
      </c>
      <c r="DK37" s="22">
        <f t="shared" si="89"/>
        <v>0</v>
      </c>
      <c r="DL37" s="22">
        <f t="shared" si="90"/>
        <v>0</v>
      </c>
      <c r="DM37" s="22">
        <f t="shared" si="91"/>
        <v>0</v>
      </c>
      <c r="DN37" s="22">
        <f t="shared" si="92"/>
        <v>0</v>
      </c>
      <c r="DO37" s="22">
        <f t="shared" si="93"/>
        <v>0</v>
      </c>
      <c r="DP37" s="22">
        <f t="shared" si="94"/>
        <v>0</v>
      </c>
      <c r="DQ37" s="22">
        <f t="shared" si="95"/>
        <v>0</v>
      </c>
    </row>
    <row r="38" spans="1:121" s="22" customFormat="1" ht="15.75" thickBot="1">
      <c r="A38" s="150" t="str">
        <f>UFSCAR!A25</f>
        <v>UFSCar</v>
      </c>
      <c r="B38" s="150">
        <f>UFSCAR!B25</f>
        <v>23</v>
      </c>
      <c r="C38" s="150" t="str">
        <f>UFSCAR!C25</f>
        <v>Luiz Augusto Teixeira</v>
      </c>
      <c r="D38" s="99" t="str">
        <f>UFSCAR!D25</f>
        <v>C</v>
      </c>
      <c r="E38" s="150">
        <f>UFSCAR!E25</f>
        <v>0</v>
      </c>
      <c r="F38" s="150">
        <f>UFSCAR!F25</f>
        <v>0</v>
      </c>
      <c r="G38" s="150">
        <f>UFSCAR!G25</f>
        <v>0</v>
      </c>
      <c r="H38" s="150">
        <f>UFSCAR!H25</f>
        <v>0</v>
      </c>
      <c r="I38" s="150">
        <f>UFSCAR!I25</f>
        <v>0</v>
      </c>
      <c r="J38" s="150">
        <f>UFSCAR!J25</f>
        <v>0</v>
      </c>
      <c r="K38" s="150">
        <f>UFSCAR!K25</f>
        <v>0</v>
      </c>
      <c r="L38" s="150">
        <f>UFSCAR!L25</f>
        <v>0</v>
      </c>
      <c r="M38" s="150">
        <f>UFSCAR!M25</f>
        <v>0</v>
      </c>
      <c r="N38" s="150">
        <f>UFSCAR!N25</f>
        <v>0</v>
      </c>
      <c r="O38" s="150">
        <f>UFSCAR!O25</f>
        <v>0</v>
      </c>
      <c r="P38" s="150">
        <f>UFSCAR!P25</f>
        <v>0</v>
      </c>
      <c r="Q38" s="150">
        <f>UFSCAR!Q25</f>
        <v>0</v>
      </c>
      <c r="R38" s="150">
        <f>UFSCAR!R25</f>
        <v>0</v>
      </c>
      <c r="S38" s="150">
        <f>UFSCAR!S25</f>
        <v>0</v>
      </c>
      <c r="T38" s="99" t="str">
        <f>UFSCAR!T25</f>
        <v>C</v>
      </c>
      <c r="U38" s="150">
        <f>UFSCAR!U25</f>
        <v>0</v>
      </c>
      <c r="V38" s="150">
        <f>UFSCAR!V25</f>
        <v>0</v>
      </c>
      <c r="W38" s="150">
        <f>UFSCAR!W25</f>
        <v>0</v>
      </c>
      <c r="X38" s="150">
        <f>UFSCAR!X25</f>
        <v>0</v>
      </c>
      <c r="Y38" s="150">
        <f>UFSCAR!Y25</f>
        <v>0</v>
      </c>
      <c r="Z38" s="150">
        <f>UFSCAR!Z25</f>
        <v>0</v>
      </c>
      <c r="AA38" s="150">
        <f>UFSCAR!AA25</f>
        <v>0</v>
      </c>
      <c r="AB38" s="150">
        <f>UFSCAR!AB25</f>
        <v>0</v>
      </c>
      <c r="AC38" s="150">
        <f>UFSCAR!AC25</f>
        <v>0</v>
      </c>
      <c r="AD38" s="150">
        <f>UFSCAR!AD25</f>
        <v>0</v>
      </c>
      <c r="AE38" s="150">
        <f>UFSCAR!AE25</f>
        <v>0</v>
      </c>
      <c r="AF38" s="150">
        <f>UFSCAR!AF25</f>
        <v>0</v>
      </c>
      <c r="AG38" s="150">
        <f>UFSCAR!AG25</f>
        <v>0</v>
      </c>
      <c r="AH38" s="150">
        <f>UFSCAR!AH25</f>
        <v>0</v>
      </c>
      <c r="AI38" s="150">
        <f>UFSCAR!AI25</f>
        <v>0</v>
      </c>
      <c r="AJ38" s="48"/>
      <c r="AK38" s="89"/>
      <c r="AL38" s="31"/>
      <c r="AM38" s="31"/>
      <c r="AN38" s="25"/>
      <c r="AO38" s="25"/>
      <c r="AP38" s="25"/>
      <c r="AQ38" s="25"/>
      <c r="AR38" s="26"/>
      <c r="AS38" s="24"/>
      <c r="AT38" s="24"/>
      <c r="AU38" s="24"/>
      <c r="AV38" s="24"/>
      <c r="AW38" s="24"/>
      <c r="AX38" s="24"/>
      <c r="AY38" s="24"/>
      <c r="AZ38" s="27">
        <f t="shared" si="55"/>
        <v>0</v>
      </c>
      <c r="BA38" s="28">
        <f t="shared" si="56"/>
        <v>0</v>
      </c>
      <c r="BB38" s="29">
        <f t="shared" si="57"/>
        <v>0</v>
      </c>
      <c r="BC38" s="29">
        <f t="shared" si="58"/>
        <v>0</v>
      </c>
      <c r="BD38" s="29">
        <f t="shared" si="59"/>
        <v>0</v>
      </c>
      <c r="BE38" s="29">
        <f t="shared" si="60"/>
        <v>0</v>
      </c>
      <c r="BF38" s="29">
        <f t="shared" si="61"/>
        <v>0</v>
      </c>
      <c r="BG38" s="29">
        <f t="shared" si="62"/>
        <v>0</v>
      </c>
      <c r="BH38" s="29">
        <f t="shared" si="63"/>
        <v>0</v>
      </c>
      <c r="BI38" s="29">
        <f t="shared" si="64"/>
        <v>0</v>
      </c>
      <c r="BJ38" s="29">
        <f t="shared" si="65"/>
        <v>0</v>
      </c>
      <c r="BK38" s="29">
        <f t="shared" si="66"/>
        <v>0</v>
      </c>
      <c r="BL38" s="29">
        <f t="shared" si="67"/>
        <v>0</v>
      </c>
      <c r="BM38" s="29">
        <f t="shared" si="68"/>
        <v>0</v>
      </c>
      <c r="BN38" s="29">
        <f t="shared" si="69"/>
        <v>0</v>
      </c>
      <c r="BO38" s="29">
        <f t="shared" si="70"/>
        <v>0</v>
      </c>
      <c r="BP38" s="29">
        <f t="shared" si="71"/>
        <v>0</v>
      </c>
      <c r="BQ38" s="29">
        <f t="shared" si="72"/>
        <v>0</v>
      </c>
      <c r="BR38" s="29">
        <f t="shared" si="73"/>
        <v>0</v>
      </c>
      <c r="BS38" s="29">
        <f t="shared" si="74"/>
        <v>0</v>
      </c>
      <c r="BT38" s="29">
        <f t="shared" si="75"/>
        <v>0</v>
      </c>
      <c r="BU38" s="30">
        <f t="shared" si="76"/>
        <v>0</v>
      </c>
      <c r="BV38" s="30">
        <f t="shared" si="77"/>
        <v>0</v>
      </c>
      <c r="BX38" s="28">
        <f t="shared" si="78"/>
        <v>0</v>
      </c>
      <c r="BY38" s="29">
        <f t="shared" si="79"/>
        <v>0</v>
      </c>
      <c r="BZ38" s="29">
        <f t="shared" si="80"/>
        <v>0</v>
      </c>
      <c r="CA38" s="29">
        <f t="shared" si="81"/>
        <v>0</v>
      </c>
      <c r="CB38" s="29">
        <f t="shared" si="82"/>
        <v>0</v>
      </c>
      <c r="CC38" s="30" t="str">
        <f t="shared" si="45"/>
        <v/>
      </c>
      <c r="CD38" s="156" t="e">
        <f t="shared" si="6"/>
        <v>#VALUE!</v>
      </c>
      <c r="CE38" s="22" t="str">
        <f t="shared" si="46"/>
        <v xml:space="preserve"> </v>
      </c>
      <c r="CF38" s="156" t="e">
        <f t="shared" si="7"/>
        <v>#VALUE!</v>
      </c>
      <c r="CG38" s="22" t="str">
        <f t="shared" si="47"/>
        <v xml:space="preserve"> </v>
      </c>
      <c r="CH38" s="156" t="e">
        <f t="shared" si="8"/>
        <v>#VALUE!</v>
      </c>
      <c r="CI38" s="22" t="str">
        <f t="shared" si="48"/>
        <v xml:space="preserve"> </v>
      </c>
      <c r="CJ38" s="22" t="e">
        <f t="shared" si="96"/>
        <v>#VALUE!</v>
      </c>
      <c r="CK38" s="22" t="e">
        <f t="shared" si="97"/>
        <v>#VALUE!</v>
      </c>
      <c r="CM38" s="22">
        <f t="shared" si="98"/>
        <v>0</v>
      </c>
      <c r="CN38" s="22">
        <f t="shared" si="99"/>
        <v>0</v>
      </c>
      <c r="CO38" s="22">
        <f t="shared" si="100"/>
        <v>0</v>
      </c>
      <c r="CP38" s="22">
        <f t="shared" si="101"/>
        <v>0</v>
      </c>
      <c r="CQ38" s="22">
        <f t="shared" si="102"/>
        <v>0</v>
      </c>
      <c r="CR38" s="22">
        <f t="shared" si="103"/>
        <v>0</v>
      </c>
      <c r="CS38" s="22">
        <f t="shared" si="104"/>
        <v>0</v>
      </c>
      <c r="CT38" s="22" t="e">
        <f t="shared" si="105"/>
        <v>#DIV/0!</v>
      </c>
      <c r="CU38" s="22" t="e">
        <f t="shared" si="106"/>
        <v>#DIV/0!</v>
      </c>
      <c r="CV38" s="22">
        <f t="shared" si="107"/>
        <v>0</v>
      </c>
      <c r="CW38" s="22">
        <f t="shared" si="108"/>
        <v>0</v>
      </c>
      <c r="CX38" s="22">
        <f t="shared" si="109"/>
        <v>0</v>
      </c>
      <c r="CY38" s="22" t="e">
        <f t="shared" si="110"/>
        <v>#DIV/0!</v>
      </c>
      <c r="CZ38" s="22">
        <f t="shared" si="111"/>
        <v>0</v>
      </c>
      <c r="DA38" s="22">
        <f t="shared" si="112"/>
        <v>0</v>
      </c>
      <c r="DB38" s="22">
        <f t="shared" si="113"/>
        <v>0</v>
      </c>
      <c r="DC38" s="22">
        <f t="shared" si="114"/>
        <v>0</v>
      </c>
      <c r="DE38" s="22">
        <f t="shared" si="83"/>
        <v>0</v>
      </c>
      <c r="DF38" s="22">
        <f t="shared" si="84"/>
        <v>0</v>
      </c>
      <c r="DG38" s="22">
        <f t="shared" si="85"/>
        <v>0</v>
      </c>
      <c r="DH38" s="22">
        <f t="shared" si="86"/>
        <v>0</v>
      </c>
      <c r="DI38" s="22">
        <f t="shared" si="87"/>
        <v>0</v>
      </c>
      <c r="DJ38" s="22">
        <f t="shared" si="88"/>
        <v>0</v>
      </c>
      <c r="DK38" s="22">
        <f t="shared" si="89"/>
        <v>0</v>
      </c>
      <c r="DL38" s="22">
        <f t="shared" si="90"/>
        <v>0</v>
      </c>
      <c r="DM38" s="22">
        <f t="shared" si="91"/>
        <v>0</v>
      </c>
      <c r="DN38" s="22">
        <f t="shared" si="92"/>
        <v>0</v>
      </c>
      <c r="DO38" s="22">
        <f t="shared" si="93"/>
        <v>0</v>
      </c>
      <c r="DP38" s="22">
        <f t="shared" si="94"/>
        <v>0</v>
      </c>
      <c r="DQ38" s="22">
        <f t="shared" si="95"/>
        <v>0</v>
      </c>
    </row>
    <row r="39" spans="1:121" s="22" customFormat="1" ht="15.75" thickBot="1">
      <c r="A39" s="150" t="str">
        <f>UFSCAR!A26</f>
        <v>UFSCar</v>
      </c>
      <c r="B39" s="150">
        <f>UFSCAR!B26</f>
        <v>24</v>
      </c>
      <c r="C39" s="150" t="str">
        <f>UFSCAR!C26</f>
        <v>Dirceu Costa</v>
      </c>
      <c r="D39" s="99" t="str">
        <f>UFSCAR!D26</f>
        <v>C</v>
      </c>
      <c r="E39" s="150">
        <f>UFSCAR!E26</f>
        <v>0</v>
      </c>
      <c r="F39" s="150">
        <f>UFSCAR!F26</f>
        <v>0</v>
      </c>
      <c r="G39" s="150">
        <f>UFSCAR!G26</f>
        <v>0</v>
      </c>
      <c r="H39" s="150">
        <f>UFSCAR!H26</f>
        <v>0</v>
      </c>
      <c r="I39" s="150">
        <f>UFSCAR!I26</f>
        <v>0</v>
      </c>
      <c r="J39" s="150">
        <f>UFSCAR!J26</f>
        <v>0</v>
      </c>
      <c r="K39" s="150">
        <f>UFSCAR!K26</f>
        <v>0</v>
      </c>
      <c r="L39" s="150">
        <f>UFSCAR!L26</f>
        <v>0</v>
      </c>
      <c r="M39" s="150">
        <f>UFSCAR!M26</f>
        <v>0</v>
      </c>
      <c r="N39" s="150">
        <f>UFSCAR!N26</f>
        <v>0</v>
      </c>
      <c r="O39" s="150">
        <f>UFSCAR!O26</f>
        <v>0</v>
      </c>
      <c r="P39" s="150">
        <f>UFSCAR!P26</f>
        <v>0</v>
      </c>
      <c r="Q39" s="150">
        <f>UFSCAR!Q26</f>
        <v>0</v>
      </c>
      <c r="R39" s="150">
        <f>UFSCAR!R26</f>
        <v>0</v>
      </c>
      <c r="S39" s="150">
        <f>UFSCAR!S26</f>
        <v>0</v>
      </c>
      <c r="T39" s="99" t="str">
        <f>UFSCAR!T26</f>
        <v>C</v>
      </c>
      <c r="U39" s="150">
        <f>UFSCAR!U26</f>
        <v>0</v>
      </c>
      <c r="V39" s="150">
        <f>UFSCAR!V26</f>
        <v>0</v>
      </c>
      <c r="W39" s="150">
        <f>UFSCAR!W26</f>
        <v>0</v>
      </c>
      <c r="X39" s="150">
        <f>UFSCAR!X26</f>
        <v>0</v>
      </c>
      <c r="Y39" s="150">
        <f>UFSCAR!Y26</f>
        <v>0</v>
      </c>
      <c r="Z39" s="150">
        <f>UFSCAR!Z26</f>
        <v>0</v>
      </c>
      <c r="AA39" s="150">
        <f>UFSCAR!AA26</f>
        <v>0</v>
      </c>
      <c r="AB39" s="150">
        <f>UFSCAR!AB26</f>
        <v>0</v>
      </c>
      <c r="AC39" s="150">
        <f>UFSCAR!AC26</f>
        <v>0</v>
      </c>
      <c r="AD39" s="150">
        <f>UFSCAR!AD26</f>
        <v>0</v>
      </c>
      <c r="AE39" s="150">
        <f>UFSCAR!AE26</f>
        <v>0</v>
      </c>
      <c r="AF39" s="150">
        <f>UFSCAR!AF26</f>
        <v>0</v>
      </c>
      <c r="AG39" s="150">
        <f>UFSCAR!AG26</f>
        <v>0</v>
      </c>
      <c r="AH39" s="150">
        <f>UFSCAR!AH26</f>
        <v>0</v>
      </c>
      <c r="AI39" s="150">
        <f>UFSCAR!AI26</f>
        <v>0</v>
      </c>
      <c r="AJ39" s="48"/>
      <c r="AK39" s="89"/>
      <c r="AL39" s="31"/>
      <c r="AM39" s="31"/>
      <c r="AN39" s="25"/>
      <c r="AO39" s="25"/>
      <c r="AP39" s="25"/>
      <c r="AQ39" s="25"/>
      <c r="AR39" s="26"/>
      <c r="AS39" s="24"/>
      <c r="AT39" s="24"/>
      <c r="AU39" s="24"/>
      <c r="AV39" s="24"/>
      <c r="AW39" s="24"/>
      <c r="AX39" s="24"/>
      <c r="AY39" s="24"/>
      <c r="AZ39" s="27">
        <f t="shared" si="55"/>
        <v>0</v>
      </c>
      <c r="BA39" s="28">
        <f t="shared" si="56"/>
        <v>0</v>
      </c>
      <c r="BB39" s="29">
        <f t="shared" si="57"/>
        <v>0</v>
      </c>
      <c r="BC39" s="29">
        <f t="shared" si="58"/>
        <v>0</v>
      </c>
      <c r="BD39" s="29">
        <f t="shared" si="59"/>
        <v>0</v>
      </c>
      <c r="BE39" s="29">
        <f t="shared" si="60"/>
        <v>0</v>
      </c>
      <c r="BF39" s="29">
        <f t="shared" si="61"/>
        <v>0</v>
      </c>
      <c r="BG39" s="29">
        <f t="shared" si="62"/>
        <v>0</v>
      </c>
      <c r="BH39" s="29">
        <f t="shared" si="63"/>
        <v>0</v>
      </c>
      <c r="BI39" s="29">
        <f t="shared" si="64"/>
        <v>0</v>
      </c>
      <c r="BJ39" s="29">
        <f t="shared" si="65"/>
        <v>0</v>
      </c>
      <c r="BK39" s="29">
        <f t="shared" si="66"/>
        <v>0</v>
      </c>
      <c r="BL39" s="29">
        <f t="shared" si="67"/>
        <v>0</v>
      </c>
      <c r="BM39" s="29">
        <f t="shared" si="68"/>
        <v>0</v>
      </c>
      <c r="BN39" s="29">
        <f t="shared" si="69"/>
        <v>0</v>
      </c>
      <c r="BO39" s="29">
        <f t="shared" si="70"/>
        <v>0</v>
      </c>
      <c r="BP39" s="29">
        <f t="shared" si="71"/>
        <v>0</v>
      </c>
      <c r="BQ39" s="29">
        <f t="shared" si="72"/>
        <v>0</v>
      </c>
      <c r="BR39" s="29">
        <f t="shared" si="73"/>
        <v>0</v>
      </c>
      <c r="BS39" s="29">
        <f t="shared" si="74"/>
        <v>0</v>
      </c>
      <c r="BT39" s="29">
        <f t="shared" si="75"/>
        <v>0</v>
      </c>
      <c r="BU39" s="30">
        <f t="shared" si="76"/>
        <v>0</v>
      </c>
      <c r="BV39" s="30">
        <f t="shared" si="77"/>
        <v>0</v>
      </c>
      <c r="BX39" s="28">
        <f t="shared" si="78"/>
        <v>0</v>
      </c>
      <c r="BY39" s="29">
        <f t="shared" si="79"/>
        <v>0</v>
      </c>
      <c r="BZ39" s="29">
        <f t="shared" si="80"/>
        <v>0</v>
      </c>
      <c r="CA39" s="29">
        <f t="shared" si="81"/>
        <v>0</v>
      </c>
      <c r="CB39" s="29">
        <f t="shared" si="82"/>
        <v>0</v>
      </c>
      <c r="CC39" s="30" t="str">
        <f t="shared" si="45"/>
        <v/>
      </c>
      <c r="CD39" s="156" t="e">
        <f t="shared" si="6"/>
        <v>#VALUE!</v>
      </c>
      <c r="CE39" s="22" t="str">
        <f t="shared" si="46"/>
        <v xml:space="preserve"> </v>
      </c>
      <c r="CF39" s="156" t="e">
        <f t="shared" si="7"/>
        <v>#VALUE!</v>
      </c>
      <c r="CG39" s="22" t="str">
        <f t="shared" si="47"/>
        <v xml:space="preserve"> </v>
      </c>
      <c r="CH39" s="156" t="e">
        <f t="shared" si="8"/>
        <v>#VALUE!</v>
      </c>
      <c r="CI39" s="22" t="str">
        <f t="shared" si="48"/>
        <v xml:space="preserve"> </v>
      </c>
      <c r="CJ39" s="22" t="e">
        <f t="shared" si="96"/>
        <v>#VALUE!</v>
      </c>
      <c r="CK39" s="22" t="e">
        <f t="shared" si="97"/>
        <v>#VALUE!</v>
      </c>
      <c r="CM39" s="22">
        <f t="shared" si="98"/>
        <v>0</v>
      </c>
      <c r="CN39" s="22">
        <f t="shared" si="99"/>
        <v>0</v>
      </c>
      <c r="CO39" s="22">
        <f t="shared" si="100"/>
        <v>0</v>
      </c>
      <c r="CP39" s="22">
        <f t="shared" si="101"/>
        <v>0</v>
      </c>
      <c r="CQ39" s="22">
        <f t="shared" si="102"/>
        <v>0</v>
      </c>
      <c r="CR39" s="22">
        <f t="shared" si="103"/>
        <v>0</v>
      </c>
      <c r="CS39" s="22">
        <f t="shared" si="104"/>
        <v>0</v>
      </c>
      <c r="CT39" s="22" t="e">
        <f t="shared" si="105"/>
        <v>#DIV/0!</v>
      </c>
      <c r="CU39" s="22" t="e">
        <f t="shared" si="106"/>
        <v>#DIV/0!</v>
      </c>
      <c r="CV39" s="22">
        <f t="shared" si="107"/>
        <v>0</v>
      </c>
      <c r="CW39" s="22">
        <f t="shared" si="108"/>
        <v>0</v>
      </c>
      <c r="CX39" s="22">
        <f t="shared" si="109"/>
        <v>0</v>
      </c>
      <c r="CY39" s="22" t="e">
        <f t="shared" si="110"/>
        <v>#DIV/0!</v>
      </c>
      <c r="CZ39" s="22">
        <f t="shared" si="111"/>
        <v>0</v>
      </c>
      <c r="DA39" s="22">
        <f t="shared" si="112"/>
        <v>0</v>
      </c>
      <c r="DB39" s="22">
        <f t="shared" si="113"/>
        <v>0</v>
      </c>
      <c r="DC39" s="22">
        <f t="shared" si="114"/>
        <v>0</v>
      </c>
      <c r="DE39" s="22">
        <f t="shared" si="83"/>
        <v>0</v>
      </c>
      <c r="DF39" s="22">
        <f t="shared" si="84"/>
        <v>0</v>
      </c>
      <c r="DG39" s="22">
        <f t="shared" si="85"/>
        <v>0</v>
      </c>
      <c r="DH39" s="22">
        <f t="shared" si="86"/>
        <v>0</v>
      </c>
      <c r="DI39" s="22">
        <f t="shared" si="87"/>
        <v>0</v>
      </c>
      <c r="DJ39" s="22">
        <f t="shared" si="88"/>
        <v>0</v>
      </c>
      <c r="DK39" s="22">
        <f t="shared" si="89"/>
        <v>0</v>
      </c>
      <c r="DL39" s="22">
        <f t="shared" si="90"/>
        <v>0</v>
      </c>
      <c r="DM39" s="22">
        <f t="shared" si="91"/>
        <v>0</v>
      </c>
      <c r="DN39" s="22">
        <f t="shared" si="92"/>
        <v>0</v>
      </c>
      <c r="DO39" s="22">
        <f t="shared" si="93"/>
        <v>0</v>
      </c>
      <c r="DP39" s="22">
        <f t="shared" si="94"/>
        <v>0</v>
      </c>
      <c r="DQ39" s="22">
        <f t="shared" si="95"/>
        <v>0</v>
      </c>
    </row>
    <row r="40" spans="1:121" s="22" customFormat="1" ht="15.75" thickBot="1">
      <c r="A40" s="150" t="str">
        <f>UFSCAR!A27</f>
        <v>UFSCar</v>
      </c>
      <c r="B40" s="150">
        <f>UFSCAR!B27</f>
        <v>25</v>
      </c>
      <c r="C40" s="150" t="str">
        <f>UFSCAR!C27</f>
        <v>Ester Silva</v>
      </c>
      <c r="D40" s="99" t="str">
        <f>UFSCAR!D27</f>
        <v>C</v>
      </c>
      <c r="E40" s="150">
        <f>UFSCAR!E27</f>
        <v>0</v>
      </c>
      <c r="F40" s="150">
        <f>UFSCAR!F27</f>
        <v>0</v>
      </c>
      <c r="G40" s="150">
        <f>UFSCAR!G27</f>
        <v>0</v>
      </c>
      <c r="H40" s="150">
        <f>UFSCAR!H27</f>
        <v>0</v>
      </c>
      <c r="I40" s="150">
        <f>UFSCAR!I27</f>
        <v>0</v>
      </c>
      <c r="J40" s="150">
        <f>UFSCAR!J27</f>
        <v>0</v>
      </c>
      <c r="K40" s="150">
        <f>UFSCAR!K27</f>
        <v>0</v>
      </c>
      <c r="L40" s="150">
        <f>UFSCAR!L27</f>
        <v>0</v>
      </c>
      <c r="M40" s="150">
        <f>UFSCAR!M27</f>
        <v>0</v>
      </c>
      <c r="N40" s="150">
        <f>UFSCAR!N27</f>
        <v>0</v>
      </c>
      <c r="O40" s="150">
        <f>UFSCAR!O27</f>
        <v>0</v>
      </c>
      <c r="P40" s="150">
        <f>UFSCAR!P27</f>
        <v>0</v>
      </c>
      <c r="Q40" s="150">
        <f>UFSCAR!Q27</f>
        <v>0</v>
      </c>
      <c r="R40" s="150">
        <f>UFSCAR!R27</f>
        <v>0</v>
      </c>
      <c r="S40" s="150">
        <f>UFSCAR!S27</f>
        <v>0</v>
      </c>
      <c r="T40" s="99" t="str">
        <f>UFSCAR!T27</f>
        <v>C</v>
      </c>
      <c r="U40" s="150">
        <f>UFSCAR!U27</f>
        <v>0</v>
      </c>
      <c r="V40" s="150">
        <f>UFSCAR!V27</f>
        <v>0</v>
      </c>
      <c r="W40" s="150">
        <f>UFSCAR!W27</f>
        <v>0</v>
      </c>
      <c r="X40" s="150">
        <f>UFSCAR!X27</f>
        <v>0</v>
      </c>
      <c r="Y40" s="150">
        <f>UFSCAR!Y27</f>
        <v>0</v>
      </c>
      <c r="Z40" s="150">
        <f>UFSCAR!Z27</f>
        <v>0</v>
      </c>
      <c r="AA40" s="150">
        <f>UFSCAR!AA27</f>
        <v>0</v>
      </c>
      <c r="AB40" s="150">
        <f>UFSCAR!AB27</f>
        <v>0</v>
      </c>
      <c r="AC40" s="150">
        <f>UFSCAR!AC27</f>
        <v>0</v>
      </c>
      <c r="AD40" s="150">
        <f>UFSCAR!AD27</f>
        <v>0</v>
      </c>
      <c r="AE40" s="150">
        <f>UFSCAR!AE27</f>
        <v>0</v>
      </c>
      <c r="AF40" s="150">
        <f>UFSCAR!AF27</f>
        <v>0</v>
      </c>
      <c r="AG40" s="150">
        <f>UFSCAR!AG27</f>
        <v>0</v>
      </c>
      <c r="AH40" s="150">
        <f>UFSCAR!AH27</f>
        <v>0</v>
      </c>
      <c r="AI40" s="150">
        <f>UFSCAR!AI27</f>
        <v>0</v>
      </c>
      <c r="AJ40" s="48"/>
      <c r="AK40" s="89"/>
      <c r="AL40" s="31"/>
      <c r="AM40" s="31"/>
      <c r="AN40" s="25"/>
      <c r="AO40" s="25"/>
      <c r="AP40" s="25"/>
      <c r="AQ40" s="25"/>
      <c r="AR40" s="26"/>
      <c r="AS40" s="24"/>
      <c r="AT40" s="24"/>
      <c r="AU40" s="24"/>
      <c r="AV40" s="24"/>
      <c r="AW40" s="24"/>
      <c r="AX40" s="24"/>
      <c r="AY40" s="24"/>
      <c r="AZ40" s="27">
        <f t="shared" si="55"/>
        <v>0</v>
      </c>
      <c r="BA40" s="28">
        <f t="shared" si="56"/>
        <v>0</v>
      </c>
      <c r="BB40" s="29">
        <f t="shared" si="57"/>
        <v>0</v>
      </c>
      <c r="BC40" s="29">
        <f t="shared" si="58"/>
        <v>0</v>
      </c>
      <c r="BD40" s="29">
        <f t="shared" si="59"/>
        <v>0</v>
      </c>
      <c r="BE40" s="29">
        <f t="shared" si="60"/>
        <v>0</v>
      </c>
      <c r="BF40" s="29">
        <f t="shared" si="61"/>
        <v>0</v>
      </c>
      <c r="BG40" s="29">
        <f t="shared" si="62"/>
        <v>0</v>
      </c>
      <c r="BH40" s="29">
        <f t="shared" si="63"/>
        <v>0</v>
      </c>
      <c r="BI40" s="29">
        <f t="shared" si="64"/>
        <v>0</v>
      </c>
      <c r="BJ40" s="29">
        <f t="shared" si="65"/>
        <v>0</v>
      </c>
      <c r="BK40" s="29">
        <f t="shared" si="66"/>
        <v>0</v>
      </c>
      <c r="BL40" s="29">
        <f t="shared" si="67"/>
        <v>0</v>
      </c>
      <c r="BM40" s="29">
        <f t="shared" si="68"/>
        <v>0</v>
      </c>
      <c r="BN40" s="29">
        <f t="shared" si="69"/>
        <v>0</v>
      </c>
      <c r="BO40" s="29">
        <f t="shared" si="70"/>
        <v>0</v>
      </c>
      <c r="BP40" s="29">
        <f t="shared" si="71"/>
        <v>0</v>
      </c>
      <c r="BQ40" s="29">
        <f t="shared" si="72"/>
        <v>0</v>
      </c>
      <c r="BR40" s="29">
        <f t="shared" si="73"/>
        <v>0</v>
      </c>
      <c r="BS40" s="29">
        <f t="shared" si="74"/>
        <v>0</v>
      </c>
      <c r="BT40" s="29">
        <f t="shared" si="75"/>
        <v>0</v>
      </c>
      <c r="BU40" s="30">
        <f t="shared" si="76"/>
        <v>0</v>
      </c>
      <c r="BV40" s="30">
        <f t="shared" si="77"/>
        <v>0</v>
      </c>
      <c r="BX40" s="28">
        <f t="shared" si="78"/>
        <v>0</v>
      </c>
      <c r="BY40" s="29">
        <f t="shared" si="79"/>
        <v>0</v>
      </c>
      <c r="BZ40" s="29">
        <f t="shared" si="80"/>
        <v>0</v>
      </c>
      <c r="CA40" s="29">
        <f t="shared" si="81"/>
        <v>0</v>
      </c>
      <c r="CB40" s="29">
        <f t="shared" si="82"/>
        <v>0</v>
      </c>
      <c r="CC40" s="30" t="str">
        <f t="shared" si="45"/>
        <v/>
      </c>
      <c r="CD40" s="156" t="e">
        <f t="shared" si="6"/>
        <v>#VALUE!</v>
      </c>
      <c r="CE40" s="22" t="str">
        <f t="shared" si="46"/>
        <v xml:space="preserve"> </v>
      </c>
      <c r="CF40" s="156" t="e">
        <f t="shared" si="7"/>
        <v>#VALUE!</v>
      </c>
      <c r="CG40" s="22" t="str">
        <f t="shared" si="47"/>
        <v xml:space="preserve"> </v>
      </c>
      <c r="CH40" s="156" t="e">
        <f t="shared" si="8"/>
        <v>#VALUE!</v>
      </c>
      <c r="CI40" s="22" t="str">
        <f t="shared" si="48"/>
        <v xml:space="preserve"> </v>
      </c>
      <c r="CJ40" s="22" t="e">
        <f t="shared" si="96"/>
        <v>#VALUE!</v>
      </c>
      <c r="CK40" s="22" t="e">
        <f t="shared" si="97"/>
        <v>#VALUE!</v>
      </c>
      <c r="CM40" s="22">
        <f t="shared" si="98"/>
        <v>0</v>
      </c>
      <c r="CN40" s="22">
        <f t="shared" si="99"/>
        <v>0</v>
      </c>
      <c r="CO40" s="22">
        <f t="shared" si="100"/>
        <v>0</v>
      </c>
      <c r="CP40" s="22">
        <f t="shared" si="101"/>
        <v>0</v>
      </c>
      <c r="CQ40" s="22">
        <f t="shared" si="102"/>
        <v>0</v>
      </c>
      <c r="CR40" s="22">
        <f t="shared" si="103"/>
        <v>0</v>
      </c>
      <c r="CS40" s="22">
        <f t="shared" si="104"/>
        <v>0</v>
      </c>
      <c r="CT40" s="22" t="e">
        <f t="shared" si="105"/>
        <v>#DIV/0!</v>
      </c>
      <c r="CU40" s="22" t="e">
        <f t="shared" si="106"/>
        <v>#DIV/0!</v>
      </c>
      <c r="CV40" s="22">
        <f t="shared" si="107"/>
        <v>0</v>
      </c>
      <c r="CW40" s="22">
        <f t="shared" si="108"/>
        <v>0</v>
      </c>
      <c r="CX40" s="22">
        <f t="shared" si="109"/>
        <v>0</v>
      </c>
      <c r="CY40" s="22" t="e">
        <f t="shared" si="110"/>
        <v>#DIV/0!</v>
      </c>
      <c r="CZ40" s="22">
        <f t="shared" si="111"/>
        <v>0</v>
      </c>
      <c r="DA40" s="22">
        <f t="shared" si="112"/>
        <v>0</v>
      </c>
      <c r="DB40" s="22">
        <f t="shared" si="113"/>
        <v>0</v>
      </c>
      <c r="DC40" s="22">
        <f t="shared" si="114"/>
        <v>0</v>
      </c>
      <c r="DE40" s="22">
        <f t="shared" si="83"/>
        <v>0</v>
      </c>
      <c r="DF40" s="22">
        <f t="shared" si="84"/>
        <v>0</v>
      </c>
      <c r="DG40" s="22">
        <f t="shared" si="85"/>
        <v>0</v>
      </c>
      <c r="DH40" s="22">
        <f t="shared" si="86"/>
        <v>0</v>
      </c>
      <c r="DI40" s="22">
        <f t="shared" si="87"/>
        <v>0</v>
      </c>
      <c r="DJ40" s="22">
        <f t="shared" si="88"/>
        <v>0</v>
      </c>
      <c r="DK40" s="22">
        <f t="shared" si="89"/>
        <v>0</v>
      </c>
      <c r="DL40" s="22">
        <f t="shared" si="90"/>
        <v>0</v>
      </c>
      <c r="DM40" s="22">
        <f t="shared" si="91"/>
        <v>0</v>
      </c>
      <c r="DN40" s="22">
        <f t="shared" si="92"/>
        <v>0</v>
      </c>
      <c r="DO40" s="22">
        <f t="shared" si="93"/>
        <v>0</v>
      </c>
      <c r="DP40" s="22">
        <f t="shared" si="94"/>
        <v>0</v>
      </c>
      <c r="DQ40" s="22">
        <f t="shared" si="95"/>
        <v>0</v>
      </c>
    </row>
    <row r="41" spans="1:121" s="22" customFormat="1" ht="15.75" thickBot="1">
      <c r="A41" s="150" t="str">
        <f>UFSCAR!A28</f>
        <v>UFSCar</v>
      </c>
      <c r="B41" s="150">
        <f>UFSCAR!B28</f>
        <v>26</v>
      </c>
      <c r="C41" s="150" t="str">
        <f>UFSCAR!C28</f>
        <v>Paula Rezende Camargo</v>
      </c>
      <c r="D41" s="99" t="str">
        <f>UFSCAR!D28</f>
        <v>C</v>
      </c>
      <c r="E41" s="150">
        <f>UFSCAR!E28</f>
        <v>0</v>
      </c>
      <c r="F41" s="150">
        <f>UFSCAR!F28</f>
        <v>0</v>
      </c>
      <c r="G41" s="150">
        <f>UFSCAR!G28</f>
        <v>0</v>
      </c>
      <c r="H41" s="150">
        <f>UFSCAR!H28</f>
        <v>0</v>
      </c>
      <c r="I41" s="150">
        <f>UFSCAR!I28</f>
        <v>0</v>
      </c>
      <c r="J41" s="150">
        <f>UFSCAR!J28</f>
        <v>0</v>
      </c>
      <c r="K41" s="150">
        <f>UFSCAR!K28</f>
        <v>0</v>
      </c>
      <c r="L41" s="150">
        <f>UFSCAR!L28</f>
        <v>0</v>
      </c>
      <c r="M41" s="150">
        <f>UFSCAR!M28</f>
        <v>0</v>
      </c>
      <c r="N41" s="150">
        <f>UFSCAR!N28</f>
        <v>0</v>
      </c>
      <c r="O41" s="150">
        <f>UFSCAR!O28</f>
        <v>0</v>
      </c>
      <c r="P41" s="150">
        <f>UFSCAR!P28</f>
        <v>0</v>
      </c>
      <c r="Q41" s="150">
        <f>UFSCAR!Q28</f>
        <v>0</v>
      </c>
      <c r="R41" s="150">
        <f>UFSCAR!R28</f>
        <v>0</v>
      </c>
      <c r="S41" s="150">
        <f>UFSCAR!S28</f>
        <v>0</v>
      </c>
      <c r="T41" s="99" t="str">
        <f>UFSCAR!T28</f>
        <v>C</v>
      </c>
      <c r="U41" s="150">
        <f>UFSCAR!U28</f>
        <v>0</v>
      </c>
      <c r="V41" s="150">
        <f>UFSCAR!V28</f>
        <v>0</v>
      </c>
      <c r="W41" s="150">
        <f>UFSCAR!W28</f>
        <v>0</v>
      </c>
      <c r="X41" s="150">
        <f>UFSCAR!X28</f>
        <v>0</v>
      </c>
      <c r="Y41" s="150">
        <f>UFSCAR!Y28</f>
        <v>0</v>
      </c>
      <c r="Z41" s="150">
        <f>UFSCAR!Z28</f>
        <v>0</v>
      </c>
      <c r="AA41" s="150">
        <f>UFSCAR!AA28</f>
        <v>0</v>
      </c>
      <c r="AB41" s="150">
        <f>UFSCAR!AB28</f>
        <v>0</v>
      </c>
      <c r="AC41" s="150">
        <f>UFSCAR!AC28</f>
        <v>0</v>
      </c>
      <c r="AD41" s="150">
        <f>UFSCAR!AD28</f>
        <v>0</v>
      </c>
      <c r="AE41" s="150">
        <f>UFSCAR!AE28</f>
        <v>0</v>
      </c>
      <c r="AF41" s="150">
        <f>UFSCAR!AF28</f>
        <v>0</v>
      </c>
      <c r="AG41" s="150">
        <f>UFSCAR!AG28</f>
        <v>0</v>
      </c>
      <c r="AH41" s="150">
        <f>UFSCAR!AH28</f>
        <v>0</v>
      </c>
      <c r="AI41" s="150">
        <f>UFSCAR!AI28</f>
        <v>0</v>
      </c>
      <c r="AJ41" s="48"/>
      <c r="AK41" s="89"/>
      <c r="AL41" s="31"/>
      <c r="AM41" s="31"/>
      <c r="AN41" s="25"/>
      <c r="AO41" s="25"/>
      <c r="AP41" s="25"/>
      <c r="AQ41" s="25"/>
      <c r="AR41" s="26"/>
      <c r="AS41" s="24"/>
      <c r="AT41" s="24"/>
      <c r="AU41" s="24"/>
      <c r="AV41" s="24"/>
      <c r="AW41" s="24"/>
      <c r="AX41" s="24"/>
      <c r="AY41" s="24"/>
      <c r="AZ41" s="27">
        <f t="shared" si="55"/>
        <v>0</v>
      </c>
      <c r="BA41" s="28">
        <f t="shared" si="56"/>
        <v>0</v>
      </c>
      <c r="BB41" s="29">
        <f t="shared" si="57"/>
        <v>0</v>
      </c>
      <c r="BC41" s="29">
        <f t="shared" si="58"/>
        <v>0</v>
      </c>
      <c r="BD41" s="29">
        <f t="shared" si="59"/>
        <v>0</v>
      </c>
      <c r="BE41" s="29">
        <f t="shared" si="60"/>
        <v>0</v>
      </c>
      <c r="BF41" s="29">
        <f t="shared" si="61"/>
        <v>0</v>
      </c>
      <c r="BG41" s="29">
        <f t="shared" si="62"/>
        <v>0</v>
      </c>
      <c r="BH41" s="29">
        <f t="shared" si="63"/>
        <v>0</v>
      </c>
      <c r="BI41" s="29">
        <f t="shared" si="64"/>
        <v>0</v>
      </c>
      <c r="BJ41" s="29">
        <f t="shared" si="65"/>
        <v>0</v>
      </c>
      <c r="BK41" s="29">
        <f t="shared" si="66"/>
        <v>0</v>
      </c>
      <c r="BL41" s="29">
        <f t="shared" si="67"/>
        <v>0</v>
      </c>
      <c r="BM41" s="29">
        <f t="shared" si="68"/>
        <v>0</v>
      </c>
      <c r="BN41" s="29">
        <f t="shared" si="69"/>
        <v>0</v>
      </c>
      <c r="BO41" s="29">
        <f t="shared" si="70"/>
        <v>0</v>
      </c>
      <c r="BP41" s="29">
        <f t="shared" si="71"/>
        <v>0</v>
      </c>
      <c r="BQ41" s="29">
        <f t="shared" si="72"/>
        <v>0</v>
      </c>
      <c r="BR41" s="29">
        <f t="shared" si="73"/>
        <v>0</v>
      </c>
      <c r="BS41" s="29">
        <f t="shared" si="74"/>
        <v>0</v>
      </c>
      <c r="BT41" s="29">
        <f t="shared" si="75"/>
        <v>0</v>
      </c>
      <c r="BU41" s="30">
        <f t="shared" si="76"/>
        <v>0</v>
      </c>
      <c r="BV41" s="30">
        <f t="shared" si="77"/>
        <v>0</v>
      </c>
      <c r="BX41" s="28">
        <f t="shared" si="78"/>
        <v>0</v>
      </c>
      <c r="BY41" s="29">
        <f t="shared" si="79"/>
        <v>0</v>
      </c>
      <c r="BZ41" s="29">
        <f t="shared" si="80"/>
        <v>0</v>
      </c>
      <c r="CA41" s="29">
        <f t="shared" si="81"/>
        <v>0</v>
      </c>
      <c r="CB41" s="29">
        <f t="shared" si="82"/>
        <v>0</v>
      </c>
      <c r="CC41" s="30" t="str">
        <f t="shared" si="45"/>
        <v/>
      </c>
      <c r="CD41" s="156" t="e">
        <f t="shared" si="6"/>
        <v>#VALUE!</v>
      </c>
      <c r="CE41" s="22" t="str">
        <f t="shared" si="46"/>
        <v xml:space="preserve"> </v>
      </c>
      <c r="CF41" s="156" t="e">
        <f t="shared" si="7"/>
        <v>#VALUE!</v>
      </c>
      <c r="CG41" s="22" t="str">
        <f t="shared" si="47"/>
        <v xml:space="preserve"> </v>
      </c>
      <c r="CH41" s="156" t="e">
        <f t="shared" si="8"/>
        <v>#VALUE!</v>
      </c>
      <c r="CI41" s="22" t="str">
        <f t="shared" si="48"/>
        <v xml:space="preserve"> </v>
      </c>
      <c r="CJ41" s="22" t="e">
        <f t="shared" si="96"/>
        <v>#VALUE!</v>
      </c>
      <c r="CK41" s="22" t="e">
        <f t="shared" si="97"/>
        <v>#VALUE!</v>
      </c>
      <c r="CM41" s="22">
        <f t="shared" si="98"/>
        <v>0</v>
      </c>
      <c r="CN41" s="22">
        <f t="shared" si="99"/>
        <v>0</v>
      </c>
      <c r="CO41" s="22">
        <f t="shared" si="100"/>
        <v>0</v>
      </c>
      <c r="CP41" s="22">
        <f t="shared" si="101"/>
        <v>0</v>
      </c>
      <c r="CQ41" s="22">
        <f t="shared" si="102"/>
        <v>0</v>
      </c>
      <c r="CR41" s="22">
        <f t="shared" si="103"/>
        <v>0</v>
      </c>
      <c r="CS41" s="22">
        <f t="shared" si="104"/>
        <v>0</v>
      </c>
      <c r="CT41" s="22" t="e">
        <f t="shared" si="105"/>
        <v>#DIV/0!</v>
      </c>
      <c r="CU41" s="22" t="e">
        <f t="shared" si="106"/>
        <v>#DIV/0!</v>
      </c>
      <c r="CV41" s="22">
        <f t="shared" si="107"/>
        <v>0</v>
      </c>
      <c r="CW41" s="22">
        <f t="shared" si="108"/>
        <v>0</v>
      </c>
      <c r="CX41" s="22">
        <f t="shared" si="109"/>
        <v>0</v>
      </c>
      <c r="CY41" s="22" t="e">
        <f t="shared" si="110"/>
        <v>#DIV/0!</v>
      </c>
      <c r="CZ41" s="22">
        <f t="shared" si="111"/>
        <v>0</v>
      </c>
      <c r="DA41" s="22">
        <f t="shared" si="112"/>
        <v>0</v>
      </c>
      <c r="DB41" s="22">
        <f t="shared" si="113"/>
        <v>0</v>
      </c>
      <c r="DC41" s="22">
        <f t="shared" si="114"/>
        <v>0</v>
      </c>
      <c r="DE41" s="22">
        <f t="shared" si="83"/>
        <v>0</v>
      </c>
      <c r="DF41" s="22">
        <f t="shared" si="84"/>
        <v>0</v>
      </c>
      <c r="DG41" s="22">
        <f t="shared" si="85"/>
        <v>0</v>
      </c>
      <c r="DH41" s="22">
        <f t="shared" si="86"/>
        <v>0</v>
      </c>
      <c r="DI41" s="22">
        <f t="shared" si="87"/>
        <v>0</v>
      </c>
      <c r="DJ41" s="22">
        <f t="shared" si="88"/>
        <v>0</v>
      </c>
      <c r="DK41" s="22">
        <f t="shared" si="89"/>
        <v>0</v>
      </c>
      <c r="DL41" s="22">
        <f t="shared" si="90"/>
        <v>0</v>
      </c>
      <c r="DM41" s="22">
        <f t="shared" si="91"/>
        <v>0</v>
      </c>
      <c r="DN41" s="22">
        <f t="shared" si="92"/>
        <v>0</v>
      </c>
      <c r="DO41" s="22">
        <f t="shared" si="93"/>
        <v>0</v>
      </c>
      <c r="DP41" s="22">
        <f t="shared" si="94"/>
        <v>0</v>
      </c>
      <c r="DQ41" s="22">
        <f t="shared" si="95"/>
        <v>0</v>
      </c>
    </row>
    <row r="42" spans="1:121" s="22" customFormat="1" ht="15.75" thickBot="1">
      <c r="A42" s="104" t="str">
        <f>UNESP!A3</f>
        <v>UNESP</v>
      </c>
      <c r="B42" s="104">
        <f>UNESP!B3</f>
        <v>1</v>
      </c>
      <c r="C42" s="104" t="str">
        <f>UNESP!C3</f>
        <v>CARLOS MARCELO PASTRE</v>
      </c>
      <c r="D42" s="99" t="str">
        <f>UNESP!D3</f>
        <v>p</v>
      </c>
      <c r="E42" s="104">
        <f>UNESP!E3</f>
        <v>0</v>
      </c>
      <c r="F42" s="104">
        <f>UNESP!F3</f>
        <v>2</v>
      </c>
      <c r="G42" s="104">
        <f>UNESP!G3</f>
        <v>2</v>
      </c>
      <c r="H42" s="104">
        <f>UNESP!H3</f>
        <v>3</v>
      </c>
      <c r="I42" s="104">
        <f>UNESP!I3</f>
        <v>0</v>
      </c>
      <c r="J42" s="104">
        <f>UNESP!J3</f>
        <v>0</v>
      </c>
      <c r="K42" s="104">
        <f>UNESP!K3</f>
        <v>0</v>
      </c>
      <c r="L42" s="104">
        <f>UNESP!L3</f>
        <v>0</v>
      </c>
      <c r="M42" s="104">
        <f>UNESP!M3</f>
        <v>0</v>
      </c>
      <c r="N42" s="104">
        <f>UNESP!N3</f>
        <v>0</v>
      </c>
      <c r="O42" s="104">
        <f>UNESP!O3</f>
        <v>0</v>
      </c>
      <c r="P42" s="104">
        <f>UNESP!P3</f>
        <v>0</v>
      </c>
      <c r="Q42" s="104">
        <f>UNESP!Q3</f>
        <v>0</v>
      </c>
      <c r="R42" s="104">
        <f>UNESP!R3</f>
        <v>0</v>
      </c>
      <c r="S42" s="104">
        <f>UNESP!S3</f>
        <v>0</v>
      </c>
      <c r="T42" s="99" t="str">
        <f>UNESP!T3</f>
        <v>p</v>
      </c>
      <c r="U42" s="104">
        <f>UNESP!U3</f>
        <v>1</v>
      </c>
      <c r="V42" s="104">
        <f>UNESP!V3</f>
        <v>1</v>
      </c>
      <c r="W42" s="104">
        <f>UNESP!W3</f>
        <v>0</v>
      </c>
      <c r="X42" s="104">
        <f>UNESP!X3</f>
        <v>1</v>
      </c>
      <c r="Y42" s="104">
        <f>UNESP!Y3</f>
        <v>0</v>
      </c>
      <c r="Z42" s="104">
        <f>UNESP!Z3</f>
        <v>0</v>
      </c>
      <c r="AA42" s="104">
        <f>UNESP!AA3</f>
        <v>0</v>
      </c>
      <c r="AB42" s="104">
        <f>UNESP!AB3</f>
        <v>0</v>
      </c>
      <c r="AC42" s="104">
        <f>UNESP!AC3</f>
        <v>0</v>
      </c>
      <c r="AD42" s="104">
        <f>UNESP!AD3</f>
        <v>0</v>
      </c>
      <c r="AE42" s="104">
        <f>UNESP!AE3</f>
        <v>0</v>
      </c>
      <c r="AF42" s="104">
        <f>UNESP!AF3</f>
        <v>0</v>
      </c>
      <c r="AG42" s="104">
        <f>UNESP!AG3</f>
        <v>0</v>
      </c>
      <c r="AH42" s="104">
        <f>UNESP!AH3</f>
        <v>0</v>
      </c>
      <c r="AI42" s="104">
        <f>UNESP!AI3</f>
        <v>0</v>
      </c>
      <c r="AJ42" s="48"/>
      <c r="AK42" s="89"/>
      <c r="AL42" s="31"/>
      <c r="AM42" s="31"/>
      <c r="AN42" s="25"/>
      <c r="AO42" s="25"/>
      <c r="AP42" s="25"/>
      <c r="AQ42" s="25"/>
      <c r="AR42" s="26"/>
      <c r="AS42" s="24"/>
      <c r="AT42" s="24"/>
      <c r="AU42" s="24"/>
      <c r="AV42" s="24"/>
      <c r="AW42" s="24"/>
      <c r="AX42" s="24"/>
      <c r="AY42" s="24"/>
      <c r="AZ42" s="27">
        <f t="shared" si="55"/>
        <v>2</v>
      </c>
      <c r="BA42" s="28">
        <f t="shared" si="56"/>
        <v>1</v>
      </c>
      <c r="BB42" s="29">
        <f t="shared" si="57"/>
        <v>3</v>
      </c>
      <c r="BC42" s="29">
        <f t="shared" si="58"/>
        <v>4</v>
      </c>
      <c r="BD42" s="29">
        <f t="shared" si="59"/>
        <v>2</v>
      </c>
      <c r="BE42" s="29">
        <f t="shared" si="60"/>
        <v>6</v>
      </c>
      <c r="BF42" s="29">
        <f t="shared" si="61"/>
        <v>4</v>
      </c>
      <c r="BG42" s="29">
        <f t="shared" si="62"/>
        <v>10</v>
      </c>
      <c r="BH42" s="29">
        <f t="shared" si="63"/>
        <v>0</v>
      </c>
      <c r="BI42" s="29">
        <f t="shared" si="64"/>
        <v>0</v>
      </c>
      <c r="BJ42" s="29">
        <f t="shared" si="65"/>
        <v>0</v>
      </c>
      <c r="BK42" s="29">
        <f t="shared" si="66"/>
        <v>0</v>
      </c>
      <c r="BL42" s="29">
        <f t="shared" si="67"/>
        <v>0</v>
      </c>
      <c r="BM42" s="29">
        <f t="shared" si="68"/>
        <v>0</v>
      </c>
      <c r="BN42" s="29">
        <f t="shared" si="69"/>
        <v>0</v>
      </c>
      <c r="BO42" s="29">
        <f t="shared" si="70"/>
        <v>0</v>
      </c>
      <c r="BP42" s="29">
        <f t="shared" si="71"/>
        <v>0</v>
      </c>
      <c r="BQ42" s="29">
        <f t="shared" si="72"/>
        <v>0</v>
      </c>
      <c r="BR42" s="29">
        <f t="shared" si="73"/>
        <v>0</v>
      </c>
      <c r="BS42" s="29">
        <f t="shared" si="74"/>
        <v>0</v>
      </c>
      <c r="BT42" s="29">
        <f t="shared" si="75"/>
        <v>0</v>
      </c>
      <c r="BU42" s="30">
        <f t="shared" si="76"/>
        <v>0</v>
      </c>
      <c r="BV42" s="30">
        <f t="shared" si="77"/>
        <v>0</v>
      </c>
      <c r="BX42" s="28">
        <f t="shared" si="78"/>
        <v>620</v>
      </c>
      <c r="BY42" s="29">
        <f t="shared" si="79"/>
        <v>0</v>
      </c>
      <c r="BZ42" s="29">
        <f t="shared" si="80"/>
        <v>0</v>
      </c>
      <c r="CA42" s="29">
        <f t="shared" si="81"/>
        <v>0</v>
      </c>
      <c r="CB42" s="29">
        <f t="shared" si="82"/>
        <v>0</v>
      </c>
      <c r="CC42" s="30">
        <f t="shared" si="45"/>
        <v>620</v>
      </c>
      <c r="CD42" s="156">
        <f t="shared" si="6"/>
        <v>473.33333333333337</v>
      </c>
      <c r="CE42" s="22">
        <f t="shared" si="46"/>
        <v>3</v>
      </c>
      <c r="CF42" s="156">
        <f t="shared" si="7"/>
        <v>433.33333333333337</v>
      </c>
      <c r="CG42" s="22">
        <f t="shared" si="47"/>
        <v>4</v>
      </c>
      <c r="CH42" s="156">
        <f t="shared" si="8"/>
        <v>393.33333333333337</v>
      </c>
      <c r="CI42" s="22">
        <f t="shared" si="48"/>
        <v>5</v>
      </c>
      <c r="CJ42" s="22">
        <f t="shared" si="96"/>
        <v>0.77437082370573918</v>
      </c>
      <c r="CK42" s="22">
        <f t="shared" si="97"/>
        <v>0.77437082370573918</v>
      </c>
      <c r="CM42" s="22">
        <f t="shared" si="98"/>
        <v>0.8</v>
      </c>
      <c r="CN42" s="22">
        <f t="shared" si="99"/>
        <v>0.95238095238095244</v>
      </c>
      <c r="CO42" s="22">
        <f t="shared" si="100"/>
        <v>0.39761431411530812</v>
      </c>
      <c r="CP42" s="22">
        <f t="shared" si="101"/>
        <v>1.7621145374449338</v>
      </c>
      <c r="CQ42" s="22">
        <f t="shared" si="102"/>
        <v>0</v>
      </c>
      <c r="CR42" s="22">
        <f t="shared" si="103"/>
        <v>0</v>
      </c>
      <c r="CS42" s="22">
        <f t="shared" si="104"/>
        <v>0</v>
      </c>
      <c r="CT42" s="22" t="e">
        <f t="shared" si="105"/>
        <v>#DIV/0!</v>
      </c>
      <c r="CU42" s="22" t="e">
        <f t="shared" si="106"/>
        <v>#DIV/0!</v>
      </c>
      <c r="CV42" s="22">
        <f t="shared" si="107"/>
        <v>0</v>
      </c>
      <c r="CW42" s="22">
        <f t="shared" si="108"/>
        <v>0</v>
      </c>
      <c r="CX42" s="22">
        <f t="shared" si="109"/>
        <v>0</v>
      </c>
      <c r="CY42" s="22" t="e">
        <f t="shared" si="110"/>
        <v>#DIV/0!</v>
      </c>
      <c r="CZ42" s="22">
        <f t="shared" si="111"/>
        <v>0</v>
      </c>
      <c r="DA42" s="22">
        <f t="shared" si="112"/>
        <v>0</v>
      </c>
      <c r="DB42" s="22">
        <f t="shared" si="113"/>
        <v>0</v>
      </c>
      <c r="DC42" s="22">
        <f t="shared" si="114"/>
        <v>0</v>
      </c>
      <c r="DE42" s="22">
        <f t="shared" si="83"/>
        <v>1</v>
      </c>
      <c r="DF42" s="22">
        <f t="shared" si="84"/>
        <v>1</v>
      </c>
      <c r="DG42" s="22">
        <f t="shared" si="85"/>
        <v>1</v>
      </c>
      <c r="DH42" s="22">
        <f t="shared" si="86"/>
        <v>1</v>
      </c>
      <c r="DI42" s="22">
        <f t="shared" si="87"/>
        <v>0</v>
      </c>
      <c r="DJ42" s="22">
        <f t="shared" si="88"/>
        <v>0</v>
      </c>
      <c r="DK42" s="22">
        <f t="shared" si="89"/>
        <v>0</v>
      </c>
      <c r="DL42" s="22">
        <f t="shared" si="90"/>
        <v>0</v>
      </c>
      <c r="DM42" s="22">
        <f t="shared" si="91"/>
        <v>0</v>
      </c>
      <c r="DN42" s="22">
        <f t="shared" si="92"/>
        <v>0</v>
      </c>
      <c r="DO42" s="22">
        <f t="shared" si="93"/>
        <v>0</v>
      </c>
      <c r="DP42" s="22">
        <f t="shared" si="94"/>
        <v>0</v>
      </c>
      <c r="DQ42" s="22">
        <f t="shared" si="95"/>
        <v>0</v>
      </c>
    </row>
    <row r="43" spans="1:121" s="22" customFormat="1" ht="15.75" thickBot="1">
      <c r="A43" s="104" t="str">
        <f>UNESP!A4</f>
        <v>UNESP</v>
      </c>
      <c r="B43" s="104">
        <f>UNESP!B4</f>
        <v>2</v>
      </c>
      <c r="C43" s="104" t="str">
        <f>UNESP!C4</f>
        <v>CRISTINA ELENA P. T. FREGONESI</v>
      </c>
      <c r="D43" s="99" t="str">
        <f>UNESP!D4</f>
        <v>p</v>
      </c>
      <c r="E43" s="104">
        <f>UNESP!E4</f>
        <v>0</v>
      </c>
      <c r="F43" s="104">
        <f>UNESP!F4</f>
        <v>0</v>
      </c>
      <c r="G43" s="104">
        <f>UNESP!G4</f>
        <v>2</v>
      </c>
      <c r="H43" s="104">
        <f>UNESP!H4</f>
        <v>1</v>
      </c>
      <c r="I43" s="104">
        <f>UNESP!I4</f>
        <v>1</v>
      </c>
      <c r="J43" s="104">
        <f>UNESP!J4</f>
        <v>1</v>
      </c>
      <c r="K43" s="104">
        <f>UNESP!K4</f>
        <v>2</v>
      </c>
      <c r="L43" s="104">
        <f>UNESP!L4</f>
        <v>0</v>
      </c>
      <c r="M43" s="104">
        <f>UNESP!M4</f>
        <v>0</v>
      </c>
      <c r="N43" s="104">
        <f>UNESP!N4</f>
        <v>0</v>
      </c>
      <c r="O43" s="104">
        <f>UNESP!O4</f>
        <v>0</v>
      </c>
      <c r="P43" s="104">
        <f>UNESP!P4</f>
        <v>0</v>
      </c>
      <c r="Q43" s="104">
        <f>UNESP!Q4</f>
        <v>0</v>
      </c>
      <c r="R43" s="104">
        <f>UNESP!R4</f>
        <v>0</v>
      </c>
      <c r="S43" s="104">
        <f>UNESP!S4</f>
        <v>0</v>
      </c>
      <c r="T43" s="99" t="str">
        <f>UNESP!T4</f>
        <v>p</v>
      </c>
      <c r="U43" s="104">
        <f>UNESP!U4</f>
        <v>0</v>
      </c>
      <c r="V43" s="104">
        <f>UNESP!V4</f>
        <v>0</v>
      </c>
      <c r="W43" s="104">
        <f>UNESP!W4</f>
        <v>1</v>
      </c>
      <c r="X43" s="104">
        <f>UNESP!X4</f>
        <v>0</v>
      </c>
      <c r="Y43" s="104">
        <f>UNESP!Y4</f>
        <v>0</v>
      </c>
      <c r="Z43" s="104">
        <f>UNESP!Z4</f>
        <v>0</v>
      </c>
      <c r="AA43" s="104">
        <f>UNESP!AA4</f>
        <v>1</v>
      </c>
      <c r="AB43" s="104">
        <f>UNESP!AB4</f>
        <v>0</v>
      </c>
      <c r="AC43" s="104">
        <f>UNESP!AC4</f>
        <v>0</v>
      </c>
      <c r="AD43" s="104">
        <f>UNESP!AD4</f>
        <v>0</v>
      </c>
      <c r="AE43" s="104">
        <f>UNESP!AE4</f>
        <v>0</v>
      </c>
      <c r="AF43" s="104">
        <f>UNESP!AF4</f>
        <v>0</v>
      </c>
      <c r="AG43" s="104">
        <f>UNESP!AG4</f>
        <v>0</v>
      </c>
      <c r="AH43" s="104">
        <f>UNESP!AH4</f>
        <v>0</v>
      </c>
      <c r="AI43" s="104">
        <f>UNESP!AI4</f>
        <v>0</v>
      </c>
      <c r="AJ43" s="48"/>
      <c r="AK43" s="89"/>
      <c r="AL43" s="31"/>
      <c r="AM43" s="31"/>
      <c r="AN43" s="25"/>
      <c r="AO43" s="25"/>
      <c r="AP43" s="25"/>
      <c r="AQ43" s="25"/>
      <c r="AR43" s="26"/>
      <c r="AS43" s="24"/>
      <c r="AT43" s="24"/>
      <c r="AU43" s="24"/>
      <c r="AV43" s="24"/>
      <c r="AW43" s="24"/>
      <c r="AX43" s="24"/>
      <c r="AY43" s="24"/>
      <c r="AZ43" s="27">
        <f t="shared" si="55"/>
        <v>2</v>
      </c>
      <c r="BA43" s="28">
        <f t="shared" si="56"/>
        <v>0</v>
      </c>
      <c r="BB43" s="29">
        <f t="shared" si="57"/>
        <v>0</v>
      </c>
      <c r="BC43" s="29">
        <f t="shared" si="58"/>
        <v>0</v>
      </c>
      <c r="BD43" s="29">
        <f t="shared" si="59"/>
        <v>3</v>
      </c>
      <c r="BE43" s="29">
        <f t="shared" si="60"/>
        <v>3</v>
      </c>
      <c r="BF43" s="29">
        <f t="shared" si="61"/>
        <v>1</v>
      </c>
      <c r="BG43" s="29">
        <f t="shared" si="62"/>
        <v>4</v>
      </c>
      <c r="BH43" s="29">
        <f t="shared" si="63"/>
        <v>1</v>
      </c>
      <c r="BI43" s="29">
        <f t="shared" si="64"/>
        <v>1</v>
      </c>
      <c r="BJ43" s="29">
        <f t="shared" si="65"/>
        <v>3</v>
      </c>
      <c r="BK43" s="29">
        <f t="shared" si="66"/>
        <v>0</v>
      </c>
      <c r="BL43" s="29">
        <f t="shared" si="67"/>
        <v>0</v>
      </c>
      <c r="BM43" s="29">
        <f t="shared" si="68"/>
        <v>0</v>
      </c>
      <c r="BN43" s="29">
        <f t="shared" si="69"/>
        <v>0</v>
      </c>
      <c r="BO43" s="29">
        <f t="shared" si="70"/>
        <v>0</v>
      </c>
      <c r="BP43" s="29">
        <f t="shared" si="71"/>
        <v>0</v>
      </c>
      <c r="BQ43" s="29">
        <f t="shared" si="72"/>
        <v>0</v>
      </c>
      <c r="BR43" s="29">
        <f t="shared" si="73"/>
        <v>0</v>
      </c>
      <c r="BS43" s="29">
        <f t="shared" si="74"/>
        <v>0</v>
      </c>
      <c r="BT43" s="29">
        <f t="shared" si="75"/>
        <v>0</v>
      </c>
      <c r="BU43" s="30">
        <f t="shared" si="76"/>
        <v>0</v>
      </c>
      <c r="BV43" s="30">
        <f t="shared" si="77"/>
        <v>0</v>
      </c>
      <c r="BX43" s="28">
        <f t="shared" si="78"/>
        <v>240</v>
      </c>
      <c r="BY43" s="29">
        <f t="shared" si="79"/>
        <v>10</v>
      </c>
      <c r="BZ43" s="29">
        <f t="shared" si="80"/>
        <v>15</v>
      </c>
      <c r="CA43" s="29">
        <f t="shared" si="81"/>
        <v>0</v>
      </c>
      <c r="CB43" s="29">
        <f t="shared" si="82"/>
        <v>0</v>
      </c>
      <c r="CC43" s="30">
        <f t="shared" si="45"/>
        <v>265</v>
      </c>
      <c r="CD43" s="156">
        <f t="shared" si="6"/>
        <v>118.33333333333334</v>
      </c>
      <c r="CE43" s="22">
        <f t="shared" si="46"/>
        <v>3</v>
      </c>
      <c r="CF43" s="156">
        <f t="shared" si="7"/>
        <v>78.333333333333343</v>
      </c>
      <c r="CG43" s="22">
        <f t="shared" si="47"/>
        <v>4</v>
      </c>
      <c r="CH43" s="156">
        <f t="shared" si="8"/>
        <v>38.333333333333343</v>
      </c>
      <c r="CI43" s="22">
        <f t="shared" si="48"/>
        <v>5</v>
      </c>
      <c r="CJ43" s="22">
        <f t="shared" si="96"/>
        <v>0.3309810778742272</v>
      </c>
      <c r="CK43" s="22">
        <f t="shared" si="97"/>
        <v>0.3309810778742272</v>
      </c>
      <c r="CM43" s="22">
        <f t="shared" si="98"/>
        <v>0</v>
      </c>
      <c r="CN43" s="22">
        <f t="shared" si="99"/>
        <v>0</v>
      </c>
      <c r="CO43" s="22">
        <f t="shared" si="100"/>
        <v>0.59642147117296218</v>
      </c>
      <c r="CP43" s="22">
        <f t="shared" si="101"/>
        <v>0.44052863436123346</v>
      </c>
      <c r="CQ43" s="22">
        <f t="shared" si="102"/>
        <v>1.0101010101010102</v>
      </c>
      <c r="CR43" s="22">
        <f t="shared" si="103"/>
        <v>3.7037037037037033</v>
      </c>
      <c r="CS43" s="22">
        <f t="shared" si="104"/>
        <v>7.8947368421052628</v>
      </c>
      <c r="CT43" s="22" t="e">
        <f t="shared" si="105"/>
        <v>#DIV/0!</v>
      </c>
      <c r="CU43" s="22" t="e">
        <f t="shared" si="106"/>
        <v>#DIV/0!</v>
      </c>
      <c r="CV43" s="22">
        <f t="shared" si="107"/>
        <v>0</v>
      </c>
      <c r="CW43" s="22">
        <f t="shared" si="108"/>
        <v>0</v>
      </c>
      <c r="CX43" s="22">
        <f t="shared" si="109"/>
        <v>0</v>
      </c>
      <c r="CY43" s="22" t="e">
        <f t="shared" si="110"/>
        <v>#DIV/0!</v>
      </c>
      <c r="CZ43" s="22">
        <f t="shared" si="111"/>
        <v>0</v>
      </c>
      <c r="DA43" s="22">
        <f t="shared" si="112"/>
        <v>0</v>
      </c>
      <c r="DB43" s="22">
        <f t="shared" si="113"/>
        <v>0</v>
      </c>
      <c r="DC43" s="22">
        <f t="shared" si="114"/>
        <v>0</v>
      </c>
      <c r="DE43" s="22">
        <f t="shared" si="83"/>
        <v>0</v>
      </c>
      <c r="DF43" s="22">
        <f t="shared" si="84"/>
        <v>0</v>
      </c>
      <c r="DG43" s="22">
        <f t="shared" si="85"/>
        <v>1</v>
      </c>
      <c r="DH43" s="22">
        <f t="shared" si="86"/>
        <v>1</v>
      </c>
      <c r="DI43" s="22">
        <f t="shared" si="87"/>
        <v>1</v>
      </c>
      <c r="DJ43" s="22">
        <f t="shared" si="88"/>
        <v>1</v>
      </c>
      <c r="DK43" s="22">
        <f t="shared" si="89"/>
        <v>1</v>
      </c>
      <c r="DL43" s="22">
        <f t="shared" si="90"/>
        <v>0</v>
      </c>
      <c r="DM43" s="22">
        <f t="shared" si="91"/>
        <v>0</v>
      </c>
      <c r="DN43" s="22">
        <f t="shared" si="92"/>
        <v>0</v>
      </c>
      <c r="DO43" s="22">
        <f t="shared" si="93"/>
        <v>0</v>
      </c>
      <c r="DP43" s="22">
        <f t="shared" si="94"/>
        <v>0</v>
      </c>
      <c r="DQ43" s="22">
        <f t="shared" si="95"/>
        <v>0</v>
      </c>
    </row>
    <row r="44" spans="1:121" s="22" customFormat="1" ht="15.75" thickBot="1">
      <c r="A44" s="104" t="str">
        <f>UNESP!A5</f>
        <v>UNESP</v>
      </c>
      <c r="B44" s="104">
        <f>UNESP!B5</f>
        <v>3</v>
      </c>
      <c r="C44" s="104" t="str">
        <f>UNESP!C5</f>
        <v>DIONEI RAMOS</v>
      </c>
      <c r="D44" s="99" t="str">
        <f>UNESP!D5</f>
        <v>p</v>
      </c>
      <c r="E44" s="104">
        <f>UNESP!E5</f>
        <v>1</v>
      </c>
      <c r="F44" s="104">
        <f>UNESP!F5</f>
        <v>0</v>
      </c>
      <c r="G44" s="104">
        <f>UNESP!G5</f>
        <v>0</v>
      </c>
      <c r="H44" s="104">
        <f>UNESP!H5</f>
        <v>0</v>
      </c>
      <c r="I44" s="104">
        <f>UNESP!I5</f>
        <v>1</v>
      </c>
      <c r="J44" s="104">
        <f>UNESP!J5</f>
        <v>0</v>
      </c>
      <c r="K44" s="104">
        <f>UNESP!K5</f>
        <v>0</v>
      </c>
      <c r="L44" s="104">
        <f>UNESP!L5</f>
        <v>0</v>
      </c>
      <c r="M44" s="104">
        <f>UNESP!M5</f>
        <v>0</v>
      </c>
      <c r="N44" s="104">
        <f>UNESP!N5</f>
        <v>0</v>
      </c>
      <c r="O44" s="104">
        <f>UNESP!O5</f>
        <v>0</v>
      </c>
      <c r="P44" s="104">
        <f>UNESP!P5</f>
        <v>0</v>
      </c>
      <c r="Q44" s="104">
        <f>UNESP!Q5</f>
        <v>0</v>
      </c>
      <c r="R44" s="104">
        <f>UNESP!R5</f>
        <v>0</v>
      </c>
      <c r="S44" s="104">
        <f>UNESP!S5</f>
        <v>0</v>
      </c>
      <c r="T44" s="99" t="str">
        <f>UNESP!T5</f>
        <v>p</v>
      </c>
      <c r="U44" s="104">
        <f>UNESP!U5</f>
        <v>0</v>
      </c>
      <c r="V44" s="104">
        <f>UNESP!V5</f>
        <v>3</v>
      </c>
      <c r="W44" s="104">
        <f>UNESP!W5</f>
        <v>2</v>
      </c>
      <c r="X44" s="104">
        <f>UNESP!X5</f>
        <v>0</v>
      </c>
      <c r="Y44" s="104">
        <f>UNESP!Y5</f>
        <v>0</v>
      </c>
      <c r="Z44" s="104">
        <f>UNESP!Z5</f>
        <v>0</v>
      </c>
      <c r="AA44" s="104">
        <f>UNESP!AA5</f>
        <v>0</v>
      </c>
      <c r="AB44" s="104">
        <f>UNESP!AB5</f>
        <v>0</v>
      </c>
      <c r="AC44" s="104">
        <f>UNESP!AC5</f>
        <v>0</v>
      </c>
      <c r="AD44" s="104">
        <f>UNESP!AD5</f>
        <v>0</v>
      </c>
      <c r="AE44" s="104">
        <f>UNESP!AE5</f>
        <v>0</v>
      </c>
      <c r="AF44" s="104">
        <f>UNESP!AF5</f>
        <v>0</v>
      </c>
      <c r="AG44" s="104">
        <f>UNESP!AG5</f>
        <v>0</v>
      </c>
      <c r="AH44" s="104">
        <f>UNESP!AH5</f>
        <v>0</v>
      </c>
      <c r="AI44" s="104">
        <f>UNESP!AI5</f>
        <v>0</v>
      </c>
      <c r="AJ44" s="48"/>
      <c r="AK44" s="89"/>
      <c r="AL44" s="31"/>
      <c r="AM44" s="31"/>
      <c r="AN44" s="25"/>
      <c r="AO44" s="25"/>
      <c r="AP44" s="25"/>
      <c r="AQ44" s="25"/>
      <c r="AR44" s="26"/>
      <c r="AS44" s="24"/>
      <c r="AT44" s="24"/>
      <c r="AU44" s="24"/>
      <c r="AV44" s="24"/>
      <c r="AW44" s="24"/>
      <c r="AX44" s="24"/>
      <c r="AY44" s="24"/>
      <c r="AZ44" s="27">
        <f t="shared" si="55"/>
        <v>2</v>
      </c>
      <c r="BA44" s="28">
        <f t="shared" si="56"/>
        <v>1</v>
      </c>
      <c r="BB44" s="29">
        <f t="shared" si="57"/>
        <v>3</v>
      </c>
      <c r="BC44" s="29">
        <f t="shared" si="58"/>
        <v>4</v>
      </c>
      <c r="BD44" s="29">
        <f t="shared" si="59"/>
        <v>2</v>
      </c>
      <c r="BE44" s="29">
        <f t="shared" si="60"/>
        <v>6</v>
      </c>
      <c r="BF44" s="29">
        <f t="shared" si="61"/>
        <v>0</v>
      </c>
      <c r="BG44" s="29">
        <f t="shared" si="62"/>
        <v>6</v>
      </c>
      <c r="BH44" s="29">
        <f t="shared" si="63"/>
        <v>1</v>
      </c>
      <c r="BI44" s="29">
        <f t="shared" si="64"/>
        <v>0</v>
      </c>
      <c r="BJ44" s="29">
        <f t="shared" si="65"/>
        <v>0</v>
      </c>
      <c r="BK44" s="29">
        <f t="shared" si="66"/>
        <v>0</v>
      </c>
      <c r="BL44" s="29">
        <f t="shared" si="67"/>
        <v>0</v>
      </c>
      <c r="BM44" s="29">
        <f t="shared" si="68"/>
        <v>0</v>
      </c>
      <c r="BN44" s="29">
        <f t="shared" si="69"/>
        <v>0</v>
      </c>
      <c r="BO44" s="29">
        <f t="shared" si="70"/>
        <v>0</v>
      </c>
      <c r="BP44" s="29">
        <f t="shared" si="71"/>
        <v>0</v>
      </c>
      <c r="BQ44" s="29">
        <f t="shared" si="72"/>
        <v>0</v>
      </c>
      <c r="BR44" s="29">
        <f t="shared" si="73"/>
        <v>0</v>
      </c>
      <c r="BS44" s="29">
        <f t="shared" si="74"/>
        <v>0</v>
      </c>
      <c r="BT44" s="29">
        <f t="shared" si="75"/>
        <v>0</v>
      </c>
      <c r="BU44" s="30">
        <f t="shared" si="76"/>
        <v>0</v>
      </c>
      <c r="BV44" s="30">
        <f t="shared" si="77"/>
        <v>0</v>
      </c>
      <c r="BX44" s="28">
        <f t="shared" si="78"/>
        <v>480</v>
      </c>
      <c r="BY44" s="29">
        <f t="shared" si="79"/>
        <v>0</v>
      </c>
      <c r="BZ44" s="29">
        <f t="shared" si="80"/>
        <v>0</v>
      </c>
      <c r="CA44" s="29">
        <f t="shared" si="81"/>
        <v>0</v>
      </c>
      <c r="CB44" s="29">
        <f t="shared" si="82"/>
        <v>0</v>
      </c>
      <c r="CC44" s="30">
        <f t="shared" si="45"/>
        <v>480</v>
      </c>
      <c r="CD44" s="156">
        <f t="shared" si="6"/>
        <v>333.33333333333337</v>
      </c>
      <c r="CE44" s="22">
        <f t="shared" si="46"/>
        <v>3</v>
      </c>
      <c r="CF44" s="156">
        <f t="shared" si="7"/>
        <v>293.33333333333337</v>
      </c>
      <c r="CG44" s="22">
        <f t="shared" si="47"/>
        <v>4</v>
      </c>
      <c r="CH44" s="156">
        <f t="shared" si="8"/>
        <v>253.33333333333334</v>
      </c>
      <c r="CI44" s="22">
        <f t="shared" si="48"/>
        <v>5</v>
      </c>
      <c r="CJ44" s="22">
        <f t="shared" si="96"/>
        <v>0.59951289577218514</v>
      </c>
      <c r="CK44" s="22">
        <f t="shared" si="97"/>
        <v>0.59951289577218514</v>
      </c>
      <c r="CM44" s="22">
        <f t="shared" si="98"/>
        <v>0.8</v>
      </c>
      <c r="CN44" s="22">
        <f t="shared" si="99"/>
        <v>0.95238095238095244</v>
      </c>
      <c r="CO44" s="22">
        <f t="shared" si="100"/>
        <v>0.39761431411530812</v>
      </c>
      <c r="CP44" s="22">
        <f t="shared" si="101"/>
        <v>0</v>
      </c>
      <c r="CQ44" s="22">
        <f t="shared" si="102"/>
        <v>1.0101010101010102</v>
      </c>
      <c r="CR44" s="22">
        <f t="shared" si="103"/>
        <v>0</v>
      </c>
      <c r="CS44" s="22">
        <f t="shared" si="104"/>
        <v>0</v>
      </c>
      <c r="CT44" s="22" t="e">
        <f t="shared" si="105"/>
        <v>#DIV/0!</v>
      </c>
      <c r="CU44" s="22" t="e">
        <f t="shared" si="106"/>
        <v>#DIV/0!</v>
      </c>
      <c r="CV44" s="22">
        <f t="shared" si="107"/>
        <v>0</v>
      </c>
      <c r="CW44" s="22">
        <f t="shared" si="108"/>
        <v>0</v>
      </c>
      <c r="CX44" s="22">
        <f t="shared" si="109"/>
        <v>0</v>
      </c>
      <c r="CY44" s="22" t="e">
        <f t="shared" si="110"/>
        <v>#DIV/0!</v>
      </c>
      <c r="CZ44" s="22">
        <f t="shared" si="111"/>
        <v>0</v>
      </c>
      <c r="DA44" s="22">
        <f t="shared" si="112"/>
        <v>0</v>
      </c>
      <c r="DB44" s="22">
        <f t="shared" si="113"/>
        <v>0</v>
      </c>
      <c r="DC44" s="22">
        <f t="shared" si="114"/>
        <v>0</v>
      </c>
      <c r="DE44" s="22">
        <f t="shared" si="83"/>
        <v>1</v>
      </c>
      <c r="DF44" s="22">
        <f t="shared" si="84"/>
        <v>1</v>
      </c>
      <c r="DG44" s="22">
        <f t="shared" si="85"/>
        <v>1</v>
      </c>
      <c r="DH44" s="22">
        <f t="shared" si="86"/>
        <v>0</v>
      </c>
      <c r="DI44" s="22">
        <f t="shared" si="87"/>
        <v>1</v>
      </c>
      <c r="DJ44" s="22">
        <f t="shared" si="88"/>
        <v>0</v>
      </c>
      <c r="DK44" s="22">
        <f t="shared" si="89"/>
        <v>0</v>
      </c>
      <c r="DL44" s="22">
        <f t="shared" si="90"/>
        <v>0</v>
      </c>
      <c r="DM44" s="22">
        <f t="shared" si="91"/>
        <v>0</v>
      </c>
      <c r="DN44" s="22">
        <f t="shared" si="92"/>
        <v>0</v>
      </c>
      <c r="DO44" s="22">
        <f t="shared" si="93"/>
        <v>0</v>
      </c>
      <c r="DP44" s="22">
        <f t="shared" si="94"/>
        <v>0</v>
      </c>
      <c r="DQ44" s="22">
        <f t="shared" si="95"/>
        <v>0</v>
      </c>
    </row>
    <row r="45" spans="1:121" s="22" customFormat="1" ht="15.75" thickBot="1">
      <c r="A45" s="104" t="str">
        <f>UNESP!A6</f>
        <v>UNESP</v>
      </c>
      <c r="B45" s="104">
        <f>UNESP!B6</f>
        <v>4</v>
      </c>
      <c r="C45" s="104" t="str">
        <f>UNESP!C6</f>
        <v>ERCY MARA CIPULO RAMOS</v>
      </c>
      <c r="D45" s="99" t="str">
        <f>UNESP!D6</f>
        <v>p</v>
      </c>
      <c r="E45" s="104">
        <f>UNESP!E6</f>
        <v>1</v>
      </c>
      <c r="F45" s="104">
        <f>UNESP!F6</f>
        <v>0</v>
      </c>
      <c r="G45" s="104">
        <f>UNESP!G6</f>
        <v>1</v>
      </c>
      <c r="H45" s="104">
        <f>UNESP!H6</f>
        <v>0</v>
      </c>
      <c r="I45" s="104">
        <f>UNESP!I6</f>
        <v>1</v>
      </c>
      <c r="J45" s="104">
        <f>UNESP!J6</f>
        <v>0</v>
      </c>
      <c r="K45" s="104">
        <f>UNESP!K6</f>
        <v>0</v>
      </c>
      <c r="L45" s="104">
        <f>UNESP!L6</f>
        <v>0</v>
      </c>
      <c r="M45" s="104">
        <f>UNESP!M6</f>
        <v>0</v>
      </c>
      <c r="N45" s="104">
        <f>UNESP!N6</f>
        <v>0</v>
      </c>
      <c r="O45" s="104">
        <f>UNESP!O6</f>
        <v>0</v>
      </c>
      <c r="P45" s="104">
        <f>UNESP!P6</f>
        <v>0</v>
      </c>
      <c r="Q45" s="104">
        <f>UNESP!Q6</f>
        <v>0</v>
      </c>
      <c r="R45" s="104">
        <f>UNESP!R6</f>
        <v>0</v>
      </c>
      <c r="S45" s="104">
        <f>UNESP!S6</f>
        <v>0</v>
      </c>
      <c r="T45" s="99" t="str">
        <f>UNESP!T6</f>
        <v>p</v>
      </c>
      <c r="U45" s="104">
        <f>UNESP!U6</f>
        <v>0</v>
      </c>
      <c r="V45" s="104">
        <f>UNESP!V6</f>
        <v>5</v>
      </c>
      <c r="W45" s="104">
        <f>UNESP!W6</f>
        <v>2</v>
      </c>
      <c r="X45" s="104">
        <f>UNESP!X6</f>
        <v>0</v>
      </c>
      <c r="Y45" s="104">
        <f>UNESP!Y6</f>
        <v>0</v>
      </c>
      <c r="Z45" s="104">
        <f>UNESP!Z6</f>
        <v>0</v>
      </c>
      <c r="AA45" s="104">
        <f>UNESP!AA6</f>
        <v>0</v>
      </c>
      <c r="AB45" s="104">
        <f>UNESP!AB6</f>
        <v>0</v>
      </c>
      <c r="AC45" s="104">
        <f>UNESP!AC6</f>
        <v>0</v>
      </c>
      <c r="AD45" s="104">
        <f>UNESP!AD6</f>
        <v>0</v>
      </c>
      <c r="AE45" s="104">
        <f>UNESP!AE6</f>
        <v>0</v>
      </c>
      <c r="AF45" s="104">
        <f>UNESP!AF6</f>
        <v>0</v>
      </c>
      <c r="AG45" s="104">
        <f>UNESP!AG6</f>
        <v>0</v>
      </c>
      <c r="AH45" s="104">
        <f>UNESP!AH6</f>
        <v>0</v>
      </c>
      <c r="AI45" s="104">
        <f>UNESP!AI6</f>
        <v>0</v>
      </c>
      <c r="AJ45" s="48"/>
      <c r="AK45" s="89"/>
      <c r="AL45" s="31"/>
      <c r="AM45" s="31"/>
      <c r="AN45" s="25"/>
      <c r="AO45" s="25"/>
      <c r="AP45" s="25"/>
      <c r="AQ45" s="25"/>
      <c r="AR45" s="26"/>
      <c r="AS45" s="24"/>
      <c r="AT45" s="24"/>
      <c r="AU45" s="24"/>
      <c r="AV45" s="24"/>
      <c r="AW45" s="24"/>
      <c r="AX45" s="24"/>
      <c r="AY45" s="24"/>
      <c r="AZ45" s="27">
        <f t="shared" si="55"/>
        <v>2</v>
      </c>
      <c r="BA45" s="28">
        <f t="shared" si="56"/>
        <v>1</v>
      </c>
      <c r="BB45" s="29">
        <f t="shared" si="57"/>
        <v>5</v>
      </c>
      <c r="BC45" s="29">
        <f t="shared" si="58"/>
        <v>6</v>
      </c>
      <c r="BD45" s="29">
        <f t="shared" si="59"/>
        <v>3</v>
      </c>
      <c r="BE45" s="29">
        <f t="shared" si="60"/>
        <v>9</v>
      </c>
      <c r="BF45" s="29">
        <f t="shared" si="61"/>
        <v>0</v>
      </c>
      <c r="BG45" s="29">
        <f t="shared" si="62"/>
        <v>9</v>
      </c>
      <c r="BH45" s="29">
        <f t="shared" si="63"/>
        <v>1</v>
      </c>
      <c r="BI45" s="29">
        <f t="shared" si="64"/>
        <v>0</v>
      </c>
      <c r="BJ45" s="29">
        <f t="shared" si="65"/>
        <v>0</v>
      </c>
      <c r="BK45" s="29">
        <f t="shared" si="66"/>
        <v>0</v>
      </c>
      <c r="BL45" s="29">
        <f t="shared" si="67"/>
        <v>0</v>
      </c>
      <c r="BM45" s="29">
        <f t="shared" si="68"/>
        <v>0</v>
      </c>
      <c r="BN45" s="29">
        <f t="shared" si="69"/>
        <v>0</v>
      </c>
      <c r="BO45" s="29">
        <f t="shared" si="70"/>
        <v>0</v>
      </c>
      <c r="BP45" s="29">
        <f t="shared" si="71"/>
        <v>0</v>
      </c>
      <c r="BQ45" s="29">
        <f t="shared" si="72"/>
        <v>0</v>
      </c>
      <c r="BR45" s="29">
        <f t="shared" si="73"/>
        <v>0</v>
      </c>
      <c r="BS45" s="29">
        <f t="shared" si="74"/>
        <v>0</v>
      </c>
      <c r="BT45" s="29">
        <f t="shared" si="75"/>
        <v>0</v>
      </c>
      <c r="BU45" s="30">
        <f t="shared" si="76"/>
        <v>0</v>
      </c>
      <c r="BV45" s="30">
        <f t="shared" si="77"/>
        <v>0</v>
      </c>
      <c r="BX45" s="28">
        <f t="shared" si="78"/>
        <v>700</v>
      </c>
      <c r="BY45" s="29">
        <f t="shared" si="79"/>
        <v>0</v>
      </c>
      <c r="BZ45" s="29">
        <f t="shared" si="80"/>
        <v>0</v>
      </c>
      <c r="CA45" s="29">
        <f t="shared" si="81"/>
        <v>0</v>
      </c>
      <c r="CB45" s="29">
        <f t="shared" si="82"/>
        <v>0</v>
      </c>
      <c r="CC45" s="30">
        <f t="shared" si="45"/>
        <v>700</v>
      </c>
      <c r="CD45" s="156">
        <f t="shared" si="6"/>
        <v>553.33333333333337</v>
      </c>
      <c r="CE45" s="22">
        <f t="shared" si="46"/>
        <v>3</v>
      </c>
      <c r="CF45" s="156">
        <f t="shared" si="7"/>
        <v>513.33333333333337</v>
      </c>
      <c r="CG45" s="22">
        <f t="shared" si="47"/>
        <v>4</v>
      </c>
      <c r="CH45" s="156">
        <f t="shared" si="8"/>
        <v>473.33333333333337</v>
      </c>
      <c r="CI45" s="22">
        <f t="shared" si="48"/>
        <v>5</v>
      </c>
      <c r="CJ45" s="22">
        <f t="shared" si="96"/>
        <v>0.87428963966776996</v>
      </c>
      <c r="CK45" s="22">
        <f t="shared" si="97"/>
        <v>0.87428963966776996</v>
      </c>
      <c r="CM45" s="22">
        <f t="shared" si="98"/>
        <v>0.8</v>
      </c>
      <c r="CN45" s="22">
        <f t="shared" si="99"/>
        <v>1.5873015873015874</v>
      </c>
      <c r="CO45" s="22">
        <f t="shared" si="100"/>
        <v>0.59642147117296218</v>
      </c>
      <c r="CP45" s="22">
        <f t="shared" si="101"/>
        <v>0</v>
      </c>
      <c r="CQ45" s="22">
        <f t="shared" si="102"/>
        <v>1.0101010101010102</v>
      </c>
      <c r="CR45" s="22">
        <f t="shared" si="103"/>
        <v>0</v>
      </c>
      <c r="CS45" s="22">
        <f t="shared" si="104"/>
        <v>0</v>
      </c>
      <c r="CT45" s="22" t="e">
        <f t="shared" si="105"/>
        <v>#DIV/0!</v>
      </c>
      <c r="CU45" s="22" t="e">
        <f t="shared" si="106"/>
        <v>#DIV/0!</v>
      </c>
      <c r="CV45" s="22">
        <f t="shared" si="107"/>
        <v>0</v>
      </c>
      <c r="CW45" s="22">
        <f t="shared" si="108"/>
        <v>0</v>
      </c>
      <c r="CX45" s="22">
        <f t="shared" si="109"/>
        <v>0</v>
      </c>
      <c r="CY45" s="22" t="e">
        <f t="shared" si="110"/>
        <v>#DIV/0!</v>
      </c>
      <c r="CZ45" s="22">
        <f t="shared" si="111"/>
        <v>0</v>
      </c>
      <c r="DA45" s="22">
        <f t="shared" si="112"/>
        <v>0</v>
      </c>
      <c r="DB45" s="22">
        <f t="shared" si="113"/>
        <v>0</v>
      </c>
      <c r="DC45" s="22">
        <f t="shared" si="114"/>
        <v>0</v>
      </c>
      <c r="DE45" s="22">
        <f t="shared" si="83"/>
        <v>1</v>
      </c>
      <c r="DF45" s="22">
        <f t="shared" si="84"/>
        <v>1</v>
      </c>
      <c r="DG45" s="22">
        <f t="shared" si="85"/>
        <v>1</v>
      </c>
      <c r="DH45" s="22">
        <f t="shared" si="86"/>
        <v>0</v>
      </c>
      <c r="DI45" s="22">
        <f t="shared" si="87"/>
        <v>1</v>
      </c>
      <c r="DJ45" s="22">
        <f t="shared" si="88"/>
        <v>0</v>
      </c>
      <c r="DK45" s="22">
        <f t="shared" si="89"/>
        <v>0</v>
      </c>
      <c r="DL45" s="22">
        <f t="shared" si="90"/>
        <v>0</v>
      </c>
      <c r="DM45" s="22">
        <f t="shared" si="91"/>
        <v>0</v>
      </c>
      <c r="DN45" s="22">
        <f t="shared" si="92"/>
        <v>0</v>
      </c>
      <c r="DO45" s="22">
        <f t="shared" si="93"/>
        <v>0</v>
      </c>
      <c r="DP45" s="22">
        <f t="shared" si="94"/>
        <v>0</v>
      </c>
      <c r="DQ45" s="22">
        <f t="shared" si="95"/>
        <v>0</v>
      </c>
    </row>
    <row r="46" spans="1:121" s="22" customFormat="1" ht="15.75" thickBot="1">
      <c r="A46" s="104" t="str">
        <f>UNESP!A7</f>
        <v>UNESP</v>
      </c>
      <c r="B46" s="104">
        <f>UNESP!B7</f>
        <v>5</v>
      </c>
      <c r="C46" s="104" t="str">
        <f>UNESP!C7</f>
        <v>FÁBIO MÍCOLIS DE AZEVEDO</v>
      </c>
      <c r="D46" s="99" t="str">
        <f>UNESP!D7</f>
        <v>p</v>
      </c>
      <c r="E46" s="104">
        <f>UNESP!E7</f>
        <v>0</v>
      </c>
      <c r="F46" s="104">
        <f>UNESP!F7</f>
        <v>1</v>
      </c>
      <c r="G46" s="104">
        <f>UNESP!G7</f>
        <v>1</v>
      </c>
      <c r="H46" s="104">
        <f>UNESP!H7</f>
        <v>1</v>
      </c>
      <c r="I46" s="104">
        <f>UNESP!I7</f>
        <v>0</v>
      </c>
      <c r="J46" s="104">
        <f>UNESP!J7</f>
        <v>0</v>
      </c>
      <c r="K46" s="104">
        <f>UNESP!K7</f>
        <v>0</v>
      </c>
      <c r="L46" s="104">
        <f>UNESP!L7</f>
        <v>0</v>
      </c>
      <c r="M46" s="104">
        <f>UNESP!M7</f>
        <v>0</v>
      </c>
      <c r="N46" s="104">
        <f>UNESP!N7</f>
        <v>0</v>
      </c>
      <c r="O46" s="104">
        <f>UNESP!O7</f>
        <v>0</v>
      </c>
      <c r="P46" s="104">
        <f>UNESP!P7</f>
        <v>0</v>
      </c>
      <c r="Q46" s="104">
        <f>UNESP!Q7</f>
        <v>0</v>
      </c>
      <c r="R46" s="104">
        <f>UNESP!R7</f>
        <v>0</v>
      </c>
      <c r="S46" s="104">
        <f>UNESP!S7</f>
        <v>0</v>
      </c>
      <c r="T46" s="99" t="str">
        <f>UNESP!T7</f>
        <v>p</v>
      </c>
      <c r="U46" s="104">
        <f>UNESP!U7</f>
        <v>1</v>
      </c>
      <c r="V46" s="104">
        <f>UNESP!V7</f>
        <v>1</v>
      </c>
      <c r="W46" s="104">
        <f>UNESP!W7</f>
        <v>0</v>
      </c>
      <c r="X46" s="104">
        <f>UNESP!X7</f>
        <v>1</v>
      </c>
      <c r="Y46" s="104">
        <f>UNESP!Y7</f>
        <v>0</v>
      </c>
      <c r="Z46" s="104">
        <f>UNESP!Z7</f>
        <v>0</v>
      </c>
      <c r="AA46" s="104">
        <f>UNESP!AA7</f>
        <v>1</v>
      </c>
      <c r="AB46" s="104">
        <f>UNESP!AB7</f>
        <v>0</v>
      </c>
      <c r="AC46" s="104">
        <f>UNESP!AC7</f>
        <v>0</v>
      </c>
      <c r="AD46" s="104">
        <f>UNESP!AD7</f>
        <v>0</v>
      </c>
      <c r="AE46" s="104">
        <f>UNESP!AE7</f>
        <v>0</v>
      </c>
      <c r="AF46" s="104">
        <f>UNESP!AF7</f>
        <v>0</v>
      </c>
      <c r="AG46" s="104">
        <f>UNESP!AG7</f>
        <v>0</v>
      </c>
      <c r="AH46" s="104">
        <f>UNESP!AH7</f>
        <v>0</v>
      </c>
      <c r="AI46" s="104">
        <f>UNESP!AI7</f>
        <v>0</v>
      </c>
      <c r="AJ46" s="48"/>
      <c r="AK46" s="89"/>
      <c r="AL46" s="31"/>
      <c r="AM46" s="31"/>
      <c r="AN46" s="25"/>
      <c r="AO46" s="25"/>
      <c r="AP46" s="25"/>
      <c r="AQ46" s="25"/>
      <c r="AR46" s="26"/>
      <c r="AS46" s="24"/>
      <c r="AT46" s="24"/>
      <c r="AU46" s="24"/>
      <c r="AV46" s="24"/>
      <c r="AW46" s="24"/>
      <c r="AX46" s="24"/>
      <c r="AY46" s="24"/>
      <c r="AZ46" s="27">
        <f t="shared" si="55"/>
        <v>2</v>
      </c>
      <c r="BA46" s="28">
        <f t="shared" si="56"/>
        <v>1</v>
      </c>
      <c r="BB46" s="29">
        <f t="shared" si="57"/>
        <v>2</v>
      </c>
      <c r="BC46" s="29">
        <f t="shared" si="58"/>
        <v>3</v>
      </c>
      <c r="BD46" s="29">
        <f t="shared" si="59"/>
        <v>1</v>
      </c>
      <c r="BE46" s="29">
        <f t="shared" si="60"/>
        <v>4</v>
      </c>
      <c r="BF46" s="29">
        <f t="shared" si="61"/>
        <v>2</v>
      </c>
      <c r="BG46" s="29">
        <f t="shared" si="62"/>
        <v>6</v>
      </c>
      <c r="BH46" s="29">
        <f t="shared" si="63"/>
        <v>0</v>
      </c>
      <c r="BI46" s="29">
        <f t="shared" si="64"/>
        <v>0</v>
      </c>
      <c r="BJ46" s="29">
        <f t="shared" si="65"/>
        <v>1</v>
      </c>
      <c r="BK46" s="29">
        <f t="shared" si="66"/>
        <v>0</v>
      </c>
      <c r="BL46" s="29">
        <f t="shared" si="67"/>
        <v>0</v>
      </c>
      <c r="BM46" s="29">
        <f t="shared" si="68"/>
        <v>0</v>
      </c>
      <c r="BN46" s="29">
        <f t="shared" si="69"/>
        <v>0</v>
      </c>
      <c r="BO46" s="29">
        <f t="shared" si="70"/>
        <v>0</v>
      </c>
      <c r="BP46" s="29">
        <f t="shared" si="71"/>
        <v>0</v>
      </c>
      <c r="BQ46" s="29">
        <f t="shared" si="72"/>
        <v>0</v>
      </c>
      <c r="BR46" s="29">
        <f t="shared" si="73"/>
        <v>0</v>
      </c>
      <c r="BS46" s="29">
        <f t="shared" si="74"/>
        <v>0</v>
      </c>
      <c r="BT46" s="29">
        <f t="shared" si="75"/>
        <v>0</v>
      </c>
      <c r="BU46" s="30">
        <f t="shared" si="76"/>
        <v>0</v>
      </c>
      <c r="BV46" s="30">
        <f t="shared" si="77"/>
        <v>0</v>
      </c>
      <c r="BX46" s="28">
        <f t="shared" si="78"/>
        <v>400</v>
      </c>
      <c r="BY46" s="29">
        <f t="shared" si="79"/>
        <v>0</v>
      </c>
      <c r="BZ46" s="29">
        <f t="shared" si="80"/>
        <v>5</v>
      </c>
      <c r="CA46" s="29">
        <f t="shared" si="81"/>
        <v>0</v>
      </c>
      <c r="CB46" s="29">
        <f t="shared" si="82"/>
        <v>0</v>
      </c>
      <c r="CC46" s="30">
        <f t="shared" si="45"/>
        <v>405</v>
      </c>
      <c r="CD46" s="156">
        <f t="shared" si="6"/>
        <v>258.33333333333337</v>
      </c>
      <c r="CE46" s="22">
        <f t="shared" si="46"/>
        <v>3</v>
      </c>
      <c r="CF46" s="156">
        <f t="shared" si="7"/>
        <v>218.33333333333334</v>
      </c>
      <c r="CG46" s="22">
        <f t="shared" si="47"/>
        <v>4</v>
      </c>
      <c r="CH46" s="156">
        <f t="shared" si="8"/>
        <v>178.33333333333334</v>
      </c>
      <c r="CI46" s="22">
        <f t="shared" si="48"/>
        <v>5</v>
      </c>
      <c r="CJ46" s="22">
        <f t="shared" si="96"/>
        <v>0.50583900580778118</v>
      </c>
      <c r="CK46" s="22">
        <f t="shared" si="97"/>
        <v>0.50583900580778118</v>
      </c>
      <c r="CM46" s="22">
        <f t="shared" si="98"/>
        <v>0.8</v>
      </c>
      <c r="CN46" s="22">
        <f t="shared" si="99"/>
        <v>0.63492063492063489</v>
      </c>
      <c r="CO46" s="22">
        <f t="shared" si="100"/>
        <v>0.19880715705765406</v>
      </c>
      <c r="CP46" s="22">
        <f t="shared" si="101"/>
        <v>0.88105726872246692</v>
      </c>
      <c r="CQ46" s="22">
        <f t="shared" si="102"/>
        <v>0</v>
      </c>
      <c r="CR46" s="22">
        <f t="shared" si="103"/>
        <v>0</v>
      </c>
      <c r="CS46" s="22">
        <f t="shared" si="104"/>
        <v>2.6315789473684212</v>
      </c>
      <c r="CT46" s="22" t="e">
        <f t="shared" si="105"/>
        <v>#DIV/0!</v>
      </c>
      <c r="CU46" s="22" t="e">
        <f t="shared" si="106"/>
        <v>#DIV/0!</v>
      </c>
      <c r="CV46" s="22">
        <f t="shared" si="107"/>
        <v>0</v>
      </c>
      <c r="CW46" s="22">
        <f t="shared" si="108"/>
        <v>0</v>
      </c>
      <c r="CX46" s="22">
        <f t="shared" si="109"/>
        <v>0</v>
      </c>
      <c r="CY46" s="22" t="e">
        <f t="shared" si="110"/>
        <v>#DIV/0!</v>
      </c>
      <c r="CZ46" s="22">
        <f t="shared" si="111"/>
        <v>0</v>
      </c>
      <c r="DA46" s="22">
        <f t="shared" si="112"/>
        <v>0</v>
      </c>
      <c r="DB46" s="22">
        <f t="shared" si="113"/>
        <v>0</v>
      </c>
      <c r="DC46" s="22">
        <f t="shared" si="114"/>
        <v>0</v>
      </c>
      <c r="DE46" s="22">
        <f t="shared" si="83"/>
        <v>1</v>
      </c>
      <c r="DF46" s="22">
        <f t="shared" si="84"/>
        <v>1</v>
      </c>
      <c r="DG46" s="22">
        <f t="shared" si="85"/>
        <v>1</v>
      </c>
      <c r="DH46" s="22">
        <f t="shared" si="86"/>
        <v>1</v>
      </c>
      <c r="DI46" s="22">
        <f t="shared" si="87"/>
        <v>0</v>
      </c>
      <c r="DJ46" s="22">
        <f t="shared" si="88"/>
        <v>0</v>
      </c>
      <c r="DK46" s="22">
        <f t="shared" si="89"/>
        <v>1</v>
      </c>
      <c r="DL46" s="22">
        <f t="shared" si="90"/>
        <v>0</v>
      </c>
      <c r="DM46" s="22">
        <f t="shared" si="91"/>
        <v>0</v>
      </c>
      <c r="DN46" s="22">
        <f t="shared" si="92"/>
        <v>0</v>
      </c>
      <c r="DO46" s="22">
        <f t="shared" si="93"/>
        <v>0</v>
      </c>
      <c r="DP46" s="22">
        <f t="shared" si="94"/>
        <v>0</v>
      </c>
      <c r="DQ46" s="22">
        <f t="shared" si="95"/>
        <v>0</v>
      </c>
    </row>
    <row r="47" spans="1:121" s="22" customFormat="1" ht="15.75" thickBot="1">
      <c r="A47" s="104" t="str">
        <f>UNESP!A8</f>
        <v>UNESP</v>
      </c>
      <c r="B47" s="104">
        <f>UNESP!B8</f>
        <v>6</v>
      </c>
      <c r="C47" s="104" t="str">
        <f>UNESP!C8</f>
        <v>FÁBIO PITA</v>
      </c>
      <c r="D47" s="99" t="str">
        <f>UNESP!D8</f>
        <v>c</v>
      </c>
      <c r="E47" s="104">
        <f>UNESP!E8</f>
        <v>0</v>
      </c>
      <c r="F47" s="104">
        <f>UNESP!F8</f>
        <v>0</v>
      </c>
      <c r="G47" s="104">
        <f>UNESP!G8</f>
        <v>0</v>
      </c>
      <c r="H47" s="104">
        <f>UNESP!H8</f>
        <v>0</v>
      </c>
      <c r="I47" s="104">
        <f>UNESP!I8</f>
        <v>0</v>
      </c>
      <c r="J47" s="104">
        <f>UNESP!J8</f>
        <v>0</v>
      </c>
      <c r="K47" s="104">
        <f>UNESP!K8</f>
        <v>0</v>
      </c>
      <c r="L47" s="104">
        <f>UNESP!L8</f>
        <v>0</v>
      </c>
      <c r="M47" s="104">
        <f>UNESP!M8</f>
        <v>0</v>
      </c>
      <c r="N47" s="104">
        <f>UNESP!N8</f>
        <v>0</v>
      </c>
      <c r="O47" s="104">
        <f>UNESP!O8</f>
        <v>0</v>
      </c>
      <c r="P47" s="104">
        <f>UNESP!P8</f>
        <v>0</v>
      </c>
      <c r="Q47" s="104">
        <f>UNESP!Q8</f>
        <v>0</v>
      </c>
      <c r="R47" s="104">
        <f>UNESP!R8</f>
        <v>0</v>
      </c>
      <c r="S47" s="104">
        <f>UNESP!S8</f>
        <v>0</v>
      </c>
      <c r="T47" s="99" t="str">
        <f>UNESP!T8</f>
        <v>c</v>
      </c>
      <c r="U47" s="104">
        <f>UNESP!U8</f>
        <v>0</v>
      </c>
      <c r="V47" s="104">
        <f>UNESP!V8</f>
        <v>0</v>
      </c>
      <c r="W47" s="104">
        <f>UNESP!W8</f>
        <v>0</v>
      </c>
      <c r="X47" s="104">
        <f>UNESP!X8</f>
        <v>0</v>
      </c>
      <c r="Y47" s="104">
        <f>UNESP!Y8</f>
        <v>0</v>
      </c>
      <c r="Z47" s="104">
        <f>UNESP!Z8</f>
        <v>0</v>
      </c>
      <c r="AA47" s="104">
        <f>UNESP!AA8</f>
        <v>0</v>
      </c>
      <c r="AB47" s="104">
        <f>UNESP!AB8</f>
        <v>0</v>
      </c>
      <c r="AC47" s="104">
        <f>UNESP!AC8</f>
        <v>0</v>
      </c>
      <c r="AD47" s="104">
        <f>UNESP!AD8</f>
        <v>0</v>
      </c>
      <c r="AE47" s="104">
        <f>UNESP!AE8</f>
        <v>0</v>
      </c>
      <c r="AF47" s="104">
        <f>UNESP!AF8</f>
        <v>0</v>
      </c>
      <c r="AG47" s="104">
        <f>UNESP!AG8</f>
        <v>0</v>
      </c>
      <c r="AH47" s="104">
        <f>UNESP!AH8</f>
        <v>0</v>
      </c>
      <c r="AI47" s="104">
        <f>UNESP!AI8</f>
        <v>0</v>
      </c>
      <c r="AJ47" s="48"/>
      <c r="AK47" s="89"/>
      <c r="AL47" s="31"/>
      <c r="AM47" s="31"/>
      <c r="AN47" s="25"/>
      <c r="AO47" s="25"/>
      <c r="AP47" s="25"/>
      <c r="AQ47" s="25"/>
      <c r="AR47" s="26"/>
      <c r="AS47" s="24"/>
      <c r="AT47" s="24"/>
      <c r="AU47" s="24"/>
      <c r="AV47" s="24"/>
      <c r="AW47" s="24"/>
      <c r="AX47" s="24"/>
      <c r="AY47" s="24"/>
      <c r="AZ47" s="27">
        <f t="shared" si="55"/>
        <v>0</v>
      </c>
      <c r="BA47" s="28">
        <f t="shared" si="56"/>
        <v>0</v>
      </c>
      <c r="BB47" s="29">
        <f t="shared" si="57"/>
        <v>0</v>
      </c>
      <c r="BC47" s="29">
        <f t="shared" si="58"/>
        <v>0</v>
      </c>
      <c r="BD47" s="29">
        <f t="shared" si="59"/>
        <v>0</v>
      </c>
      <c r="BE47" s="29">
        <f t="shared" si="60"/>
        <v>0</v>
      </c>
      <c r="BF47" s="29">
        <f t="shared" si="61"/>
        <v>0</v>
      </c>
      <c r="BG47" s="29">
        <f t="shared" si="62"/>
        <v>0</v>
      </c>
      <c r="BH47" s="29">
        <f t="shared" si="63"/>
        <v>0</v>
      </c>
      <c r="BI47" s="29">
        <f t="shared" si="64"/>
        <v>0</v>
      </c>
      <c r="BJ47" s="29">
        <f t="shared" si="65"/>
        <v>0</v>
      </c>
      <c r="BK47" s="29">
        <f t="shared" si="66"/>
        <v>0</v>
      </c>
      <c r="BL47" s="29">
        <f t="shared" si="67"/>
        <v>0</v>
      </c>
      <c r="BM47" s="29">
        <f t="shared" si="68"/>
        <v>0</v>
      </c>
      <c r="BN47" s="29">
        <f t="shared" si="69"/>
        <v>0</v>
      </c>
      <c r="BO47" s="29">
        <f t="shared" si="70"/>
        <v>0</v>
      </c>
      <c r="BP47" s="29">
        <f t="shared" si="71"/>
        <v>0</v>
      </c>
      <c r="BQ47" s="29">
        <f t="shared" si="72"/>
        <v>0</v>
      </c>
      <c r="BR47" s="29">
        <f t="shared" si="73"/>
        <v>0</v>
      </c>
      <c r="BS47" s="29">
        <f t="shared" si="74"/>
        <v>0</v>
      </c>
      <c r="BT47" s="29">
        <f t="shared" si="75"/>
        <v>0</v>
      </c>
      <c r="BU47" s="30">
        <f t="shared" si="76"/>
        <v>0</v>
      </c>
      <c r="BV47" s="30">
        <f t="shared" si="77"/>
        <v>0</v>
      </c>
      <c r="BX47" s="28">
        <f t="shared" si="78"/>
        <v>0</v>
      </c>
      <c r="BY47" s="29">
        <f t="shared" si="79"/>
        <v>0</v>
      </c>
      <c r="BZ47" s="29">
        <f t="shared" si="80"/>
        <v>0</v>
      </c>
      <c r="CA47" s="29">
        <f t="shared" si="81"/>
        <v>0</v>
      </c>
      <c r="CB47" s="29">
        <f t="shared" si="82"/>
        <v>0</v>
      </c>
      <c r="CC47" s="30" t="str">
        <f t="shared" si="45"/>
        <v/>
      </c>
      <c r="CD47" s="156" t="e">
        <f t="shared" si="6"/>
        <v>#VALUE!</v>
      </c>
      <c r="CE47" s="22" t="str">
        <f t="shared" si="46"/>
        <v xml:space="preserve"> </v>
      </c>
      <c r="CF47" s="156" t="e">
        <f t="shared" si="7"/>
        <v>#VALUE!</v>
      </c>
      <c r="CG47" s="22" t="str">
        <f t="shared" si="47"/>
        <v xml:space="preserve"> </v>
      </c>
      <c r="CH47" s="156" t="e">
        <f t="shared" si="8"/>
        <v>#VALUE!</v>
      </c>
      <c r="CI47" s="22" t="str">
        <f t="shared" si="48"/>
        <v xml:space="preserve"> </v>
      </c>
      <c r="CJ47" s="22" t="e">
        <f t="shared" si="96"/>
        <v>#VALUE!</v>
      </c>
      <c r="CK47" s="22" t="e">
        <f t="shared" si="97"/>
        <v>#VALUE!</v>
      </c>
      <c r="CM47" s="22">
        <f t="shared" si="98"/>
        <v>0</v>
      </c>
      <c r="CN47" s="22">
        <f t="shared" si="99"/>
        <v>0</v>
      </c>
      <c r="CO47" s="22">
        <f t="shared" si="100"/>
        <v>0</v>
      </c>
      <c r="CP47" s="22">
        <f t="shared" si="101"/>
        <v>0</v>
      </c>
      <c r="CQ47" s="22">
        <f t="shared" si="102"/>
        <v>0</v>
      </c>
      <c r="CR47" s="22">
        <f t="shared" si="103"/>
        <v>0</v>
      </c>
      <c r="CS47" s="22">
        <f t="shared" si="104"/>
        <v>0</v>
      </c>
      <c r="CT47" s="22" t="e">
        <f t="shared" si="105"/>
        <v>#DIV/0!</v>
      </c>
      <c r="CU47" s="22" t="e">
        <f t="shared" si="106"/>
        <v>#DIV/0!</v>
      </c>
      <c r="CV47" s="22">
        <f t="shared" si="107"/>
        <v>0</v>
      </c>
      <c r="CW47" s="22">
        <f t="shared" si="108"/>
        <v>0</v>
      </c>
      <c r="CX47" s="22">
        <f t="shared" si="109"/>
        <v>0</v>
      </c>
      <c r="CY47" s="22" t="e">
        <f t="shared" si="110"/>
        <v>#DIV/0!</v>
      </c>
      <c r="CZ47" s="22">
        <f t="shared" si="111"/>
        <v>0</v>
      </c>
      <c r="DA47" s="22">
        <f t="shared" si="112"/>
        <v>0</v>
      </c>
      <c r="DB47" s="22">
        <f t="shared" si="113"/>
        <v>0</v>
      </c>
      <c r="DC47" s="22">
        <f t="shared" si="114"/>
        <v>0</v>
      </c>
      <c r="DE47" s="22">
        <f t="shared" si="83"/>
        <v>0</v>
      </c>
      <c r="DF47" s="22">
        <f t="shared" si="84"/>
        <v>0</v>
      </c>
      <c r="DG47" s="22">
        <f t="shared" si="85"/>
        <v>0</v>
      </c>
      <c r="DH47" s="22">
        <f t="shared" si="86"/>
        <v>0</v>
      </c>
      <c r="DI47" s="22">
        <f t="shared" si="87"/>
        <v>0</v>
      </c>
      <c r="DJ47" s="22">
        <f t="shared" si="88"/>
        <v>0</v>
      </c>
      <c r="DK47" s="22">
        <f t="shared" si="89"/>
        <v>0</v>
      </c>
      <c r="DL47" s="22">
        <f t="shared" si="90"/>
        <v>0</v>
      </c>
      <c r="DM47" s="22">
        <f t="shared" si="91"/>
        <v>0</v>
      </c>
      <c r="DN47" s="22">
        <f t="shared" si="92"/>
        <v>0</v>
      </c>
      <c r="DO47" s="22">
        <f t="shared" si="93"/>
        <v>0</v>
      </c>
      <c r="DP47" s="22">
        <f t="shared" si="94"/>
        <v>0</v>
      </c>
      <c r="DQ47" s="22">
        <f t="shared" si="95"/>
        <v>0</v>
      </c>
    </row>
    <row r="48" spans="1:121" s="22" customFormat="1" ht="15.75" thickBot="1">
      <c r="A48" s="104" t="str">
        <f>UNESP!A9</f>
        <v>UNESP</v>
      </c>
      <c r="B48" s="104">
        <f>UNESP!B9</f>
        <v>7</v>
      </c>
      <c r="C48" s="104" t="str">
        <f>UNESP!C9</f>
        <v>HENRIQUE LUIZ MONTEIRO</v>
      </c>
      <c r="D48" s="99" t="str">
        <f>UNESP!D9</f>
        <v>p</v>
      </c>
      <c r="E48" s="104">
        <f>UNESP!E9</f>
        <v>0</v>
      </c>
      <c r="F48" s="104">
        <f>UNESP!F9</f>
        <v>1</v>
      </c>
      <c r="G48" s="104">
        <f>UNESP!G9</f>
        <v>3</v>
      </c>
      <c r="H48" s="104">
        <f>UNESP!H9</f>
        <v>2</v>
      </c>
      <c r="I48" s="104">
        <f>UNESP!I9</f>
        <v>1</v>
      </c>
      <c r="J48" s="104">
        <f>UNESP!J9</f>
        <v>0</v>
      </c>
      <c r="K48" s="104">
        <f>UNESP!K9</f>
        <v>0</v>
      </c>
      <c r="L48" s="104">
        <f>UNESP!L9</f>
        <v>0</v>
      </c>
      <c r="M48" s="104">
        <f>UNESP!M9</f>
        <v>0</v>
      </c>
      <c r="N48" s="104">
        <f>UNESP!N9</f>
        <v>0</v>
      </c>
      <c r="O48" s="104">
        <f>UNESP!O9</f>
        <v>0</v>
      </c>
      <c r="P48" s="104">
        <f>UNESP!P9</f>
        <v>0</v>
      </c>
      <c r="Q48" s="104">
        <f>UNESP!Q9</f>
        <v>0</v>
      </c>
      <c r="R48" s="104">
        <f>UNESP!R9</f>
        <v>0</v>
      </c>
      <c r="S48" s="104">
        <f>UNESP!S9</f>
        <v>0</v>
      </c>
      <c r="T48" s="99" t="str">
        <f>UNESP!T9</f>
        <v>p</v>
      </c>
      <c r="U48" s="104">
        <f>UNESP!U9</f>
        <v>1</v>
      </c>
      <c r="V48" s="104">
        <f>UNESP!V9</f>
        <v>1</v>
      </c>
      <c r="W48" s="104">
        <f>UNESP!W9</f>
        <v>1</v>
      </c>
      <c r="X48" s="104">
        <f>UNESP!X9</f>
        <v>1</v>
      </c>
      <c r="Y48" s="104">
        <f>UNESP!Y9</f>
        <v>0</v>
      </c>
      <c r="Z48" s="104">
        <f>UNESP!Z9</f>
        <v>0</v>
      </c>
      <c r="AA48" s="104">
        <f>UNESP!AA9</f>
        <v>0</v>
      </c>
      <c r="AB48" s="104">
        <f>UNESP!AB9</f>
        <v>0</v>
      </c>
      <c r="AC48" s="104">
        <f>UNESP!AC9</f>
        <v>0</v>
      </c>
      <c r="AD48" s="104">
        <f>UNESP!AD9</f>
        <v>0</v>
      </c>
      <c r="AE48" s="104">
        <f>UNESP!AE9</f>
        <v>0</v>
      </c>
      <c r="AF48" s="104">
        <f>UNESP!AF9</f>
        <v>0</v>
      </c>
      <c r="AG48" s="104">
        <f>UNESP!AG9</f>
        <v>0</v>
      </c>
      <c r="AH48" s="104">
        <f>UNESP!AH9</f>
        <v>0</v>
      </c>
      <c r="AI48" s="104">
        <f>UNESP!AI9</f>
        <v>0</v>
      </c>
      <c r="AJ48" s="48"/>
      <c r="AK48" s="89"/>
      <c r="AL48" s="31"/>
      <c r="AM48" s="31"/>
      <c r="AN48" s="25"/>
      <c r="AO48" s="25"/>
      <c r="AP48" s="25"/>
      <c r="AQ48" s="25"/>
      <c r="AR48" s="26"/>
      <c r="AS48" s="24"/>
      <c r="AT48" s="24"/>
      <c r="AU48" s="24"/>
      <c r="AV48" s="24"/>
      <c r="AW48" s="24"/>
      <c r="AX48" s="24"/>
      <c r="AY48" s="24"/>
      <c r="AZ48" s="27">
        <f t="shared" si="55"/>
        <v>2</v>
      </c>
      <c r="BA48" s="28">
        <f t="shared" si="56"/>
        <v>1</v>
      </c>
      <c r="BB48" s="29">
        <f t="shared" si="57"/>
        <v>2</v>
      </c>
      <c r="BC48" s="29">
        <f t="shared" si="58"/>
        <v>3</v>
      </c>
      <c r="BD48" s="29">
        <f t="shared" si="59"/>
        <v>4</v>
      </c>
      <c r="BE48" s="29">
        <f t="shared" si="60"/>
        <v>7</v>
      </c>
      <c r="BF48" s="29">
        <f t="shared" si="61"/>
        <v>3</v>
      </c>
      <c r="BG48" s="29">
        <f t="shared" si="62"/>
        <v>10</v>
      </c>
      <c r="BH48" s="29">
        <f t="shared" si="63"/>
        <v>1</v>
      </c>
      <c r="BI48" s="29">
        <f t="shared" si="64"/>
        <v>0</v>
      </c>
      <c r="BJ48" s="29">
        <f t="shared" si="65"/>
        <v>0</v>
      </c>
      <c r="BK48" s="29">
        <f t="shared" si="66"/>
        <v>0</v>
      </c>
      <c r="BL48" s="29">
        <f t="shared" si="67"/>
        <v>0</v>
      </c>
      <c r="BM48" s="29">
        <f t="shared" si="68"/>
        <v>0</v>
      </c>
      <c r="BN48" s="29">
        <f t="shared" si="69"/>
        <v>0</v>
      </c>
      <c r="BO48" s="29">
        <f t="shared" si="70"/>
        <v>0</v>
      </c>
      <c r="BP48" s="29">
        <f t="shared" si="71"/>
        <v>0</v>
      </c>
      <c r="BQ48" s="29">
        <f t="shared" si="72"/>
        <v>0</v>
      </c>
      <c r="BR48" s="29">
        <f t="shared" si="73"/>
        <v>0</v>
      </c>
      <c r="BS48" s="29">
        <f t="shared" si="74"/>
        <v>0</v>
      </c>
      <c r="BT48" s="29">
        <f t="shared" si="75"/>
        <v>0</v>
      </c>
      <c r="BU48" s="30">
        <f t="shared" si="76"/>
        <v>0</v>
      </c>
      <c r="BV48" s="30">
        <f t="shared" si="77"/>
        <v>0</v>
      </c>
      <c r="BX48" s="28">
        <f t="shared" si="78"/>
        <v>640</v>
      </c>
      <c r="BY48" s="29">
        <f t="shared" si="79"/>
        <v>0</v>
      </c>
      <c r="BZ48" s="29">
        <f t="shared" si="80"/>
        <v>0</v>
      </c>
      <c r="CA48" s="29">
        <f t="shared" si="81"/>
        <v>0</v>
      </c>
      <c r="CB48" s="29">
        <f t="shared" si="82"/>
        <v>0</v>
      </c>
      <c r="CC48" s="30">
        <f t="shared" si="45"/>
        <v>640</v>
      </c>
      <c r="CD48" s="156">
        <f t="shared" si="6"/>
        <v>493.33333333333337</v>
      </c>
      <c r="CE48" s="22">
        <f t="shared" si="46"/>
        <v>3</v>
      </c>
      <c r="CF48" s="156">
        <f t="shared" si="7"/>
        <v>453.33333333333337</v>
      </c>
      <c r="CG48" s="22">
        <f t="shared" si="47"/>
        <v>4</v>
      </c>
      <c r="CH48" s="156">
        <f t="shared" si="8"/>
        <v>413.33333333333337</v>
      </c>
      <c r="CI48" s="22">
        <f t="shared" si="48"/>
        <v>5</v>
      </c>
      <c r="CJ48" s="22">
        <f t="shared" si="96"/>
        <v>0.79935052769624682</v>
      </c>
      <c r="CK48" s="22">
        <f t="shared" si="97"/>
        <v>0.79935052769624682</v>
      </c>
      <c r="CM48" s="22">
        <f t="shared" si="98"/>
        <v>0.8</v>
      </c>
      <c r="CN48" s="22">
        <f t="shared" si="99"/>
        <v>0.63492063492063489</v>
      </c>
      <c r="CO48" s="22">
        <f t="shared" si="100"/>
        <v>0.79522862823061624</v>
      </c>
      <c r="CP48" s="22">
        <f t="shared" si="101"/>
        <v>1.3215859030837005</v>
      </c>
      <c r="CQ48" s="22">
        <f t="shared" si="102"/>
        <v>1.0101010101010102</v>
      </c>
      <c r="CR48" s="22">
        <f t="shared" si="103"/>
        <v>0</v>
      </c>
      <c r="CS48" s="22">
        <f t="shared" si="104"/>
        <v>0</v>
      </c>
      <c r="CT48" s="22" t="e">
        <f t="shared" si="105"/>
        <v>#DIV/0!</v>
      </c>
      <c r="CU48" s="22" t="e">
        <f t="shared" si="106"/>
        <v>#DIV/0!</v>
      </c>
      <c r="CV48" s="22">
        <f t="shared" si="107"/>
        <v>0</v>
      </c>
      <c r="CW48" s="22">
        <f t="shared" si="108"/>
        <v>0</v>
      </c>
      <c r="CX48" s="22">
        <f t="shared" si="109"/>
        <v>0</v>
      </c>
      <c r="CY48" s="22" t="e">
        <f t="shared" si="110"/>
        <v>#DIV/0!</v>
      </c>
      <c r="CZ48" s="22">
        <f t="shared" si="111"/>
        <v>0</v>
      </c>
      <c r="DA48" s="22">
        <f t="shared" si="112"/>
        <v>0</v>
      </c>
      <c r="DB48" s="22">
        <f t="shared" si="113"/>
        <v>0</v>
      </c>
      <c r="DC48" s="22">
        <f t="shared" si="114"/>
        <v>0</v>
      </c>
      <c r="DE48" s="22">
        <f t="shared" si="83"/>
        <v>1</v>
      </c>
      <c r="DF48" s="22">
        <f t="shared" si="84"/>
        <v>1</v>
      </c>
      <c r="DG48" s="22">
        <f t="shared" si="85"/>
        <v>1</v>
      </c>
      <c r="DH48" s="22">
        <f t="shared" si="86"/>
        <v>1</v>
      </c>
      <c r="DI48" s="22">
        <f t="shared" si="87"/>
        <v>1</v>
      </c>
      <c r="DJ48" s="22">
        <f t="shared" si="88"/>
        <v>0</v>
      </c>
      <c r="DK48" s="22">
        <f t="shared" si="89"/>
        <v>0</v>
      </c>
      <c r="DL48" s="22">
        <f t="shared" si="90"/>
        <v>0</v>
      </c>
      <c r="DM48" s="22">
        <f t="shared" si="91"/>
        <v>0</v>
      </c>
      <c r="DN48" s="22">
        <f t="shared" si="92"/>
        <v>0</v>
      </c>
      <c r="DO48" s="22">
        <f t="shared" si="93"/>
        <v>0</v>
      </c>
      <c r="DP48" s="22">
        <f t="shared" si="94"/>
        <v>0</v>
      </c>
      <c r="DQ48" s="22">
        <f t="shared" si="95"/>
        <v>0</v>
      </c>
    </row>
    <row r="49" spans="1:121" s="22" customFormat="1" ht="15.75" thickBot="1">
      <c r="A49" s="104" t="str">
        <f>UNESP!A10</f>
        <v>UNESP</v>
      </c>
      <c r="B49" s="104">
        <f>UNESP!B10</f>
        <v>8</v>
      </c>
      <c r="C49" s="104" t="str">
        <f>UNESP!C10</f>
        <v>ISMAEL FORTE FREITAS JÚNIOR</v>
      </c>
      <c r="D49" s="99" t="str">
        <f>UNESP!D10</f>
        <v>p</v>
      </c>
      <c r="E49" s="104">
        <f>UNESP!E10</f>
        <v>0</v>
      </c>
      <c r="F49" s="104">
        <f>UNESP!F10</f>
        <v>3</v>
      </c>
      <c r="G49" s="104">
        <f>UNESP!G10</f>
        <v>5</v>
      </c>
      <c r="H49" s="104">
        <f>UNESP!H10</f>
        <v>0</v>
      </c>
      <c r="I49" s="104">
        <f>UNESP!I10</f>
        <v>2</v>
      </c>
      <c r="J49" s="104">
        <f>UNESP!J10</f>
        <v>1</v>
      </c>
      <c r="K49" s="104">
        <f>UNESP!K10</f>
        <v>0</v>
      </c>
      <c r="L49" s="104">
        <f>UNESP!L10</f>
        <v>0</v>
      </c>
      <c r="M49" s="104">
        <f>UNESP!M10</f>
        <v>0</v>
      </c>
      <c r="N49" s="104">
        <f>UNESP!N10</f>
        <v>0</v>
      </c>
      <c r="O49" s="104">
        <f>UNESP!O10</f>
        <v>0</v>
      </c>
      <c r="P49" s="104">
        <f>UNESP!P10</f>
        <v>0</v>
      </c>
      <c r="Q49" s="104">
        <f>UNESP!Q10</f>
        <v>0</v>
      </c>
      <c r="R49" s="104">
        <f>UNESP!R10</f>
        <v>0</v>
      </c>
      <c r="S49" s="104">
        <f>UNESP!S10</f>
        <v>0</v>
      </c>
      <c r="T49" s="99" t="str">
        <f>UNESP!T10</f>
        <v>p</v>
      </c>
      <c r="U49" s="104">
        <f>UNESP!U10</f>
        <v>1</v>
      </c>
      <c r="V49" s="104">
        <f>UNESP!V10</f>
        <v>3</v>
      </c>
      <c r="W49" s="104">
        <f>UNESP!W10</f>
        <v>7</v>
      </c>
      <c r="X49" s="104">
        <f>UNESP!X10</f>
        <v>0</v>
      </c>
      <c r="Y49" s="104">
        <f>UNESP!Y10</f>
        <v>0</v>
      </c>
      <c r="Z49" s="104">
        <f>UNESP!Z10</f>
        <v>2</v>
      </c>
      <c r="AA49" s="104">
        <f>UNESP!AA10</f>
        <v>0</v>
      </c>
      <c r="AB49" s="104">
        <f>UNESP!AB10</f>
        <v>0</v>
      </c>
      <c r="AC49" s="104">
        <f>UNESP!AC10</f>
        <v>0</v>
      </c>
      <c r="AD49" s="104">
        <f>UNESP!AD10</f>
        <v>0</v>
      </c>
      <c r="AE49" s="104">
        <f>UNESP!AE10</f>
        <v>0</v>
      </c>
      <c r="AF49" s="104">
        <f>UNESP!AF10</f>
        <v>0</v>
      </c>
      <c r="AG49" s="104">
        <f>UNESP!AG10</f>
        <v>0</v>
      </c>
      <c r="AH49" s="104">
        <f>UNESP!AH10</f>
        <v>0</v>
      </c>
      <c r="AI49" s="104">
        <f>UNESP!AI10</f>
        <v>0</v>
      </c>
      <c r="AJ49" s="48"/>
      <c r="AK49" s="89"/>
      <c r="AL49" s="31"/>
      <c r="AM49" s="31"/>
      <c r="AN49" s="25"/>
      <c r="AO49" s="25"/>
      <c r="AP49" s="25"/>
      <c r="AQ49" s="25"/>
      <c r="AR49" s="26"/>
      <c r="AS49" s="24"/>
      <c r="AT49" s="24"/>
      <c r="AU49" s="24"/>
      <c r="AV49" s="24"/>
      <c r="AW49" s="24"/>
      <c r="AX49" s="24"/>
      <c r="AY49" s="24"/>
      <c r="AZ49" s="27">
        <f t="shared" si="55"/>
        <v>2</v>
      </c>
      <c r="BA49" s="28">
        <f t="shared" si="56"/>
        <v>1</v>
      </c>
      <c r="BB49" s="29">
        <f t="shared" si="57"/>
        <v>6</v>
      </c>
      <c r="BC49" s="29">
        <f t="shared" si="58"/>
        <v>7</v>
      </c>
      <c r="BD49" s="29">
        <f t="shared" si="59"/>
        <v>12</v>
      </c>
      <c r="BE49" s="29">
        <f t="shared" si="60"/>
        <v>19</v>
      </c>
      <c r="BF49" s="29">
        <f t="shared" si="61"/>
        <v>0</v>
      </c>
      <c r="BG49" s="29">
        <f t="shared" si="62"/>
        <v>19</v>
      </c>
      <c r="BH49" s="29">
        <f t="shared" si="63"/>
        <v>2</v>
      </c>
      <c r="BI49" s="29">
        <f t="shared" si="64"/>
        <v>3</v>
      </c>
      <c r="BJ49" s="29">
        <f t="shared" si="65"/>
        <v>0</v>
      </c>
      <c r="BK49" s="29">
        <f t="shared" si="66"/>
        <v>0</v>
      </c>
      <c r="BL49" s="29">
        <f t="shared" si="67"/>
        <v>0</v>
      </c>
      <c r="BM49" s="29">
        <f t="shared" si="68"/>
        <v>0</v>
      </c>
      <c r="BN49" s="29">
        <f t="shared" si="69"/>
        <v>0</v>
      </c>
      <c r="BO49" s="29">
        <f t="shared" si="70"/>
        <v>0</v>
      </c>
      <c r="BP49" s="29">
        <f t="shared" si="71"/>
        <v>0</v>
      </c>
      <c r="BQ49" s="29">
        <f t="shared" si="72"/>
        <v>0</v>
      </c>
      <c r="BR49" s="29">
        <f t="shared" si="73"/>
        <v>0</v>
      </c>
      <c r="BS49" s="29">
        <f t="shared" si="74"/>
        <v>0</v>
      </c>
      <c r="BT49" s="29">
        <f t="shared" si="75"/>
        <v>0</v>
      </c>
      <c r="BU49" s="30">
        <f t="shared" si="76"/>
        <v>0</v>
      </c>
      <c r="BV49" s="30">
        <f t="shared" si="77"/>
        <v>0</v>
      </c>
      <c r="BX49" s="28">
        <f t="shared" si="78"/>
        <v>1340</v>
      </c>
      <c r="BY49" s="29">
        <f t="shared" si="79"/>
        <v>30</v>
      </c>
      <c r="BZ49" s="29">
        <f t="shared" si="80"/>
        <v>0</v>
      </c>
      <c r="CA49" s="29">
        <f t="shared" si="81"/>
        <v>0</v>
      </c>
      <c r="CB49" s="29">
        <f t="shared" si="82"/>
        <v>0</v>
      </c>
      <c r="CC49" s="30">
        <f t="shared" si="45"/>
        <v>1370</v>
      </c>
      <c r="CD49" s="156">
        <f t="shared" si="6"/>
        <v>1223.3333333333333</v>
      </c>
      <c r="CE49" s="22">
        <f t="shared" si="46"/>
        <v>3</v>
      </c>
      <c r="CF49" s="156">
        <f t="shared" si="7"/>
        <v>1183.3333333333333</v>
      </c>
      <c r="CG49" s="22">
        <f t="shared" si="47"/>
        <v>4</v>
      </c>
      <c r="CH49" s="156">
        <f t="shared" si="8"/>
        <v>1143.3333333333333</v>
      </c>
      <c r="CI49" s="22">
        <f t="shared" si="48"/>
        <v>5</v>
      </c>
      <c r="CJ49" s="22">
        <f t="shared" si="96"/>
        <v>1.7111097233497783</v>
      </c>
      <c r="CK49" s="22">
        <f t="shared" si="97"/>
        <v>1.7111097233497783</v>
      </c>
      <c r="CM49" s="22">
        <f t="shared" si="98"/>
        <v>0.8</v>
      </c>
      <c r="CN49" s="22">
        <f t="shared" si="99"/>
        <v>1.9047619047619049</v>
      </c>
      <c r="CO49" s="22">
        <f t="shared" si="100"/>
        <v>2.3856858846918487</v>
      </c>
      <c r="CP49" s="22">
        <f t="shared" si="101"/>
        <v>0</v>
      </c>
      <c r="CQ49" s="22">
        <f t="shared" si="102"/>
        <v>2.0202020202020203</v>
      </c>
      <c r="CR49" s="22">
        <f t="shared" si="103"/>
        <v>11.111111111111111</v>
      </c>
      <c r="CS49" s="22">
        <f t="shared" si="104"/>
        <v>0</v>
      </c>
      <c r="CT49" s="22" t="e">
        <f t="shared" si="105"/>
        <v>#DIV/0!</v>
      </c>
      <c r="CU49" s="22" t="e">
        <f t="shared" si="106"/>
        <v>#DIV/0!</v>
      </c>
      <c r="CV49" s="22">
        <f t="shared" si="107"/>
        <v>0</v>
      </c>
      <c r="CW49" s="22">
        <f t="shared" si="108"/>
        <v>0</v>
      </c>
      <c r="CX49" s="22">
        <f t="shared" si="109"/>
        <v>0</v>
      </c>
      <c r="CY49" s="22" t="e">
        <f t="shared" si="110"/>
        <v>#DIV/0!</v>
      </c>
      <c r="CZ49" s="22">
        <f t="shared" si="111"/>
        <v>0</v>
      </c>
      <c r="DA49" s="22">
        <f t="shared" si="112"/>
        <v>0</v>
      </c>
      <c r="DB49" s="22">
        <f t="shared" si="113"/>
        <v>0</v>
      </c>
      <c r="DC49" s="22">
        <f t="shared" si="114"/>
        <v>0</v>
      </c>
      <c r="DE49" s="22">
        <f t="shared" si="83"/>
        <v>1</v>
      </c>
      <c r="DF49" s="22">
        <f t="shared" si="84"/>
        <v>1</v>
      </c>
      <c r="DG49" s="22">
        <f t="shared" si="85"/>
        <v>1</v>
      </c>
      <c r="DH49" s="22">
        <f t="shared" si="86"/>
        <v>0</v>
      </c>
      <c r="DI49" s="22">
        <f t="shared" si="87"/>
        <v>1</v>
      </c>
      <c r="DJ49" s="22">
        <f t="shared" si="88"/>
        <v>1</v>
      </c>
      <c r="DK49" s="22">
        <f t="shared" si="89"/>
        <v>0</v>
      </c>
      <c r="DL49" s="22">
        <f t="shared" si="90"/>
        <v>0</v>
      </c>
      <c r="DM49" s="22">
        <f t="shared" si="91"/>
        <v>0</v>
      </c>
      <c r="DN49" s="22">
        <f t="shared" si="92"/>
        <v>0</v>
      </c>
      <c r="DO49" s="22">
        <f t="shared" si="93"/>
        <v>0</v>
      </c>
      <c r="DP49" s="22">
        <f t="shared" si="94"/>
        <v>0</v>
      </c>
      <c r="DQ49" s="22">
        <f t="shared" si="95"/>
        <v>0</v>
      </c>
    </row>
    <row r="50" spans="1:121" s="22" customFormat="1" ht="15.75" thickBot="1">
      <c r="A50" s="104" t="str">
        <f>UNESP!A11</f>
        <v>UNESP</v>
      </c>
      <c r="B50" s="104">
        <f>UNESP!B11</f>
        <v>9</v>
      </c>
      <c r="C50" s="104" t="str">
        <f>UNESP!C11</f>
        <v>JOSE C. S. CAMARGO FILHO</v>
      </c>
      <c r="D50" s="99" t="str">
        <f>UNESP!D11</f>
        <v>p</v>
      </c>
      <c r="E50" s="104">
        <f>UNESP!E11</f>
        <v>0</v>
      </c>
      <c r="F50" s="104">
        <f>UNESP!F11</f>
        <v>1</v>
      </c>
      <c r="G50" s="104">
        <f>UNESP!G11</f>
        <v>0</v>
      </c>
      <c r="H50" s="104">
        <f>UNESP!H11</f>
        <v>1</v>
      </c>
      <c r="I50" s="104">
        <f>UNESP!I11</f>
        <v>0</v>
      </c>
      <c r="J50" s="104">
        <f>UNESP!J11</f>
        <v>0</v>
      </c>
      <c r="K50" s="104">
        <f>UNESP!K11</f>
        <v>0</v>
      </c>
      <c r="L50" s="104">
        <f>UNESP!L11</f>
        <v>0</v>
      </c>
      <c r="M50" s="104">
        <f>UNESP!M11</f>
        <v>0</v>
      </c>
      <c r="N50" s="104">
        <f>UNESP!N11</f>
        <v>0</v>
      </c>
      <c r="O50" s="104">
        <f>UNESP!O11</f>
        <v>0</v>
      </c>
      <c r="P50" s="104">
        <f>UNESP!P11</f>
        <v>0</v>
      </c>
      <c r="Q50" s="104">
        <f>UNESP!Q11</f>
        <v>0</v>
      </c>
      <c r="R50" s="104">
        <f>UNESP!R11</f>
        <v>0</v>
      </c>
      <c r="S50" s="104">
        <f>UNESP!S11</f>
        <v>0</v>
      </c>
      <c r="T50" s="99" t="str">
        <f>UNESP!T11</f>
        <v>p</v>
      </c>
      <c r="U50" s="104">
        <f>UNESP!U11</f>
        <v>0</v>
      </c>
      <c r="V50" s="104">
        <f>UNESP!V11</f>
        <v>1</v>
      </c>
      <c r="W50" s="104">
        <f>UNESP!W11</f>
        <v>1</v>
      </c>
      <c r="X50" s="104">
        <f>UNESP!X11</f>
        <v>0</v>
      </c>
      <c r="Y50" s="104">
        <f>UNESP!Y11</f>
        <v>0</v>
      </c>
      <c r="Z50" s="104">
        <f>UNESP!Z11</f>
        <v>0</v>
      </c>
      <c r="AA50" s="104">
        <f>UNESP!AA11</f>
        <v>0</v>
      </c>
      <c r="AB50" s="104">
        <f>UNESP!AB11</f>
        <v>0</v>
      </c>
      <c r="AC50" s="104">
        <f>UNESP!AC11</f>
        <v>0</v>
      </c>
      <c r="AD50" s="104">
        <f>UNESP!AD11</f>
        <v>0</v>
      </c>
      <c r="AE50" s="104">
        <f>UNESP!AE11</f>
        <v>0</v>
      </c>
      <c r="AF50" s="104">
        <f>UNESP!AF11</f>
        <v>0</v>
      </c>
      <c r="AG50" s="104">
        <f>UNESP!AG11</f>
        <v>0</v>
      </c>
      <c r="AH50" s="104">
        <f>UNESP!AH11</f>
        <v>0</v>
      </c>
      <c r="AI50" s="104">
        <f>UNESP!AI11</f>
        <v>0</v>
      </c>
      <c r="AJ50" s="48"/>
      <c r="AK50" s="89"/>
      <c r="AL50" s="31"/>
      <c r="AM50" s="31"/>
      <c r="AN50" s="25"/>
      <c r="AO50" s="25"/>
      <c r="AP50" s="25"/>
      <c r="AQ50" s="25"/>
      <c r="AR50" s="26"/>
      <c r="AS50" s="24"/>
      <c r="AT50" s="24"/>
      <c r="AU50" s="24"/>
      <c r="AV50" s="24"/>
      <c r="AW50" s="24"/>
      <c r="AX50" s="24"/>
      <c r="AY50" s="24"/>
      <c r="AZ50" s="27">
        <f t="shared" si="55"/>
        <v>2</v>
      </c>
      <c r="BA50" s="28">
        <f t="shared" si="56"/>
        <v>0</v>
      </c>
      <c r="BB50" s="29">
        <f t="shared" si="57"/>
        <v>2</v>
      </c>
      <c r="BC50" s="29">
        <f t="shared" si="58"/>
        <v>2</v>
      </c>
      <c r="BD50" s="29">
        <f t="shared" si="59"/>
        <v>1</v>
      </c>
      <c r="BE50" s="29">
        <f t="shared" si="60"/>
        <v>3</v>
      </c>
      <c r="BF50" s="29">
        <f t="shared" si="61"/>
        <v>1</v>
      </c>
      <c r="BG50" s="29">
        <f t="shared" si="62"/>
        <v>4</v>
      </c>
      <c r="BH50" s="29">
        <f t="shared" si="63"/>
        <v>0</v>
      </c>
      <c r="BI50" s="29">
        <f t="shared" si="64"/>
        <v>0</v>
      </c>
      <c r="BJ50" s="29">
        <f t="shared" si="65"/>
        <v>0</v>
      </c>
      <c r="BK50" s="29">
        <f t="shared" si="66"/>
        <v>0</v>
      </c>
      <c r="BL50" s="29">
        <f t="shared" si="67"/>
        <v>0</v>
      </c>
      <c r="BM50" s="29">
        <f t="shared" si="68"/>
        <v>0</v>
      </c>
      <c r="BN50" s="29">
        <f t="shared" si="69"/>
        <v>0</v>
      </c>
      <c r="BO50" s="29">
        <f t="shared" si="70"/>
        <v>0</v>
      </c>
      <c r="BP50" s="29">
        <f t="shared" si="71"/>
        <v>0</v>
      </c>
      <c r="BQ50" s="29">
        <f t="shared" si="72"/>
        <v>0</v>
      </c>
      <c r="BR50" s="29">
        <f t="shared" si="73"/>
        <v>0</v>
      </c>
      <c r="BS50" s="29">
        <f t="shared" si="74"/>
        <v>0</v>
      </c>
      <c r="BT50" s="29">
        <f t="shared" si="75"/>
        <v>0</v>
      </c>
      <c r="BU50" s="30">
        <f t="shared" si="76"/>
        <v>0</v>
      </c>
      <c r="BV50" s="30">
        <f t="shared" si="77"/>
        <v>0</v>
      </c>
      <c r="BX50" s="28">
        <f t="shared" si="78"/>
        <v>260</v>
      </c>
      <c r="BY50" s="29">
        <f t="shared" si="79"/>
        <v>0</v>
      </c>
      <c r="BZ50" s="29">
        <f t="shared" si="80"/>
        <v>0</v>
      </c>
      <c r="CA50" s="29">
        <f t="shared" si="81"/>
        <v>0</v>
      </c>
      <c r="CB50" s="29">
        <f t="shared" si="82"/>
        <v>0</v>
      </c>
      <c r="CC50" s="30">
        <f t="shared" si="45"/>
        <v>260</v>
      </c>
      <c r="CD50" s="156">
        <f t="shared" si="6"/>
        <v>113.33333333333334</v>
      </c>
      <c r="CE50" s="22">
        <f t="shared" si="46"/>
        <v>3</v>
      </c>
      <c r="CF50" s="156">
        <f t="shared" si="7"/>
        <v>73.333333333333343</v>
      </c>
      <c r="CG50" s="22">
        <f t="shared" si="47"/>
        <v>4</v>
      </c>
      <c r="CH50" s="156">
        <f t="shared" si="8"/>
        <v>33.333333333333343</v>
      </c>
      <c r="CI50" s="22">
        <f t="shared" si="48"/>
        <v>5</v>
      </c>
      <c r="CJ50" s="22">
        <f t="shared" si="96"/>
        <v>0.32473615187660027</v>
      </c>
      <c r="CK50" s="22">
        <f t="shared" si="97"/>
        <v>0.32473615187660027</v>
      </c>
      <c r="CM50" s="22">
        <f t="shared" si="98"/>
        <v>0</v>
      </c>
      <c r="CN50" s="22">
        <f t="shared" si="99"/>
        <v>0.63492063492063489</v>
      </c>
      <c r="CO50" s="22">
        <f t="shared" si="100"/>
        <v>0.19880715705765406</v>
      </c>
      <c r="CP50" s="22">
        <f t="shared" si="101"/>
        <v>0.44052863436123346</v>
      </c>
      <c r="CQ50" s="22">
        <f t="shared" si="102"/>
        <v>0</v>
      </c>
      <c r="CR50" s="22">
        <f t="shared" si="103"/>
        <v>0</v>
      </c>
      <c r="CS50" s="22">
        <f t="shared" si="104"/>
        <v>0</v>
      </c>
      <c r="CT50" s="22" t="e">
        <f t="shared" si="105"/>
        <v>#DIV/0!</v>
      </c>
      <c r="CU50" s="22" t="e">
        <f t="shared" si="106"/>
        <v>#DIV/0!</v>
      </c>
      <c r="CV50" s="22">
        <f t="shared" si="107"/>
        <v>0</v>
      </c>
      <c r="CW50" s="22">
        <f t="shared" si="108"/>
        <v>0</v>
      </c>
      <c r="CX50" s="22">
        <f t="shared" si="109"/>
        <v>0</v>
      </c>
      <c r="CY50" s="22" t="e">
        <f t="shared" si="110"/>
        <v>#DIV/0!</v>
      </c>
      <c r="CZ50" s="22">
        <f t="shared" si="111"/>
        <v>0</v>
      </c>
      <c r="DA50" s="22">
        <f t="shared" si="112"/>
        <v>0</v>
      </c>
      <c r="DB50" s="22">
        <f t="shared" si="113"/>
        <v>0</v>
      </c>
      <c r="DC50" s="22">
        <f t="shared" si="114"/>
        <v>0</v>
      </c>
      <c r="DE50" s="22">
        <f t="shared" si="83"/>
        <v>0</v>
      </c>
      <c r="DF50" s="22">
        <f t="shared" si="84"/>
        <v>1</v>
      </c>
      <c r="DG50" s="22">
        <f t="shared" si="85"/>
        <v>1</v>
      </c>
      <c r="DH50" s="22">
        <f t="shared" si="86"/>
        <v>1</v>
      </c>
      <c r="DI50" s="22">
        <f t="shared" si="87"/>
        <v>0</v>
      </c>
      <c r="DJ50" s="22">
        <f t="shared" si="88"/>
        <v>0</v>
      </c>
      <c r="DK50" s="22">
        <f t="shared" si="89"/>
        <v>0</v>
      </c>
      <c r="DL50" s="22">
        <f t="shared" si="90"/>
        <v>0</v>
      </c>
      <c r="DM50" s="22">
        <f t="shared" si="91"/>
        <v>0</v>
      </c>
      <c r="DN50" s="22">
        <f t="shared" si="92"/>
        <v>0</v>
      </c>
      <c r="DO50" s="22">
        <f t="shared" si="93"/>
        <v>0</v>
      </c>
      <c r="DP50" s="22">
        <f t="shared" si="94"/>
        <v>0</v>
      </c>
      <c r="DQ50" s="22">
        <f t="shared" si="95"/>
        <v>0</v>
      </c>
    </row>
    <row r="51" spans="1:121" s="22" customFormat="1" ht="15.75" thickBot="1">
      <c r="A51" s="104" t="str">
        <f>UNESP!A12</f>
        <v>UNESP</v>
      </c>
      <c r="B51" s="104">
        <f>UNESP!B12</f>
        <v>10</v>
      </c>
      <c r="C51" s="104" t="str">
        <f>UNESP!C12</f>
        <v>LUIZ CARLOS M. VANDERLEI</v>
      </c>
      <c r="D51" s="99" t="str">
        <f>UNESP!D12</f>
        <v>p</v>
      </c>
      <c r="E51" s="104">
        <f>UNESP!E12</f>
        <v>0</v>
      </c>
      <c r="F51" s="104">
        <f>UNESP!F12</f>
        <v>2</v>
      </c>
      <c r="G51" s="104">
        <f>UNESP!G12</f>
        <v>3</v>
      </c>
      <c r="H51" s="104">
        <f>UNESP!H12</f>
        <v>1</v>
      </c>
      <c r="I51" s="104">
        <f>UNESP!I12</f>
        <v>3</v>
      </c>
      <c r="J51" s="104">
        <f>UNESP!J12</f>
        <v>1</v>
      </c>
      <c r="K51" s="104">
        <f>UNESP!K12</f>
        <v>0</v>
      </c>
      <c r="L51" s="104">
        <f>UNESP!L12</f>
        <v>0</v>
      </c>
      <c r="M51" s="104">
        <f>UNESP!M12</f>
        <v>0</v>
      </c>
      <c r="N51" s="104">
        <f>UNESP!N12</f>
        <v>0</v>
      </c>
      <c r="O51" s="104">
        <f>UNESP!O12</f>
        <v>0</v>
      </c>
      <c r="P51" s="104">
        <f>UNESP!P12</f>
        <v>0</v>
      </c>
      <c r="Q51" s="104">
        <f>UNESP!Q12</f>
        <v>0</v>
      </c>
      <c r="R51" s="104">
        <f>UNESP!R12</f>
        <v>0</v>
      </c>
      <c r="S51" s="104">
        <f>UNESP!S12</f>
        <v>0</v>
      </c>
      <c r="T51" s="99" t="str">
        <f>UNESP!T12</f>
        <v>p</v>
      </c>
      <c r="U51" s="104">
        <f>UNESP!U12</f>
        <v>1</v>
      </c>
      <c r="V51" s="104">
        <f>UNESP!V12</f>
        <v>5</v>
      </c>
      <c r="W51" s="104">
        <f>UNESP!W12</f>
        <v>4</v>
      </c>
      <c r="X51" s="104">
        <f>UNESP!X12</f>
        <v>1</v>
      </c>
      <c r="Y51" s="104">
        <f>UNESP!Y12</f>
        <v>0</v>
      </c>
      <c r="Z51" s="104">
        <f>UNESP!Z12</f>
        <v>1</v>
      </c>
      <c r="AA51" s="104">
        <f>UNESP!AA12</f>
        <v>0</v>
      </c>
      <c r="AB51" s="104">
        <f>UNESP!AB12</f>
        <v>0</v>
      </c>
      <c r="AC51" s="104">
        <f>UNESP!AC12</f>
        <v>0</v>
      </c>
      <c r="AD51" s="104">
        <f>UNESP!AD12</f>
        <v>0</v>
      </c>
      <c r="AE51" s="104">
        <f>UNESP!AE12</f>
        <v>0</v>
      </c>
      <c r="AF51" s="104">
        <f>UNESP!AF12</f>
        <v>0</v>
      </c>
      <c r="AG51" s="104">
        <f>UNESP!AG12</f>
        <v>0</v>
      </c>
      <c r="AH51" s="104">
        <f>UNESP!AH12</f>
        <v>0</v>
      </c>
      <c r="AI51" s="104">
        <f>UNESP!AI12</f>
        <v>0</v>
      </c>
      <c r="AJ51" s="48"/>
      <c r="AK51" s="89"/>
      <c r="AL51" s="31"/>
      <c r="AM51" s="31"/>
      <c r="AN51" s="25"/>
      <c r="AO51" s="25"/>
      <c r="AP51" s="25"/>
      <c r="AQ51" s="25"/>
      <c r="AR51" s="26"/>
      <c r="AS51" s="24"/>
      <c r="AT51" s="24"/>
      <c r="AU51" s="24"/>
      <c r="AV51" s="24"/>
      <c r="AW51" s="24"/>
      <c r="AX51" s="24"/>
      <c r="AY51" s="24"/>
      <c r="AZ51" s="27">
        <f t="shared" si="55"/>
        <v>2</v>
      </c>
      <c r="BA51" s="28">
        <f t="shared" si="56"/>
        <v>1</v>
      </c>
      <c r="BB51" s="29">
        <f t="shared" si="57"/>
        <v>7</v>
      </c>
      <c r="BC51" s="29">
        <f t="shared" si="58"/>
        <v>8</v>
      </c>
      <c r="BD51" s="29">
        <f t="shared" si="59"/>
        <v>7</v>
      </c>
      <c r="BE51" s="29">
        <f t="shared" si="60"/>
        <v>15</v>
      </c>
      <c r="BF51" s="29">
        <f t="shared" si="61"/>
        <v>2</v>
      </c>
      <c r="BG51" s="29">
        <f t="shared" si="62"/>
        <v>17</v>
      </c>
      <c r="BH51" s="29">
        <f t="shared" si="63"/>
        <v>3</v>
      </c>
      <c r="BI51" s="29">
        <f t="shared" si="64"/>
        <v>2</v>
      </c>
      <c r="BJ51" s="29">
        <f t="shared" si="65"/>
        <v>0</v>
      </c>
      <c r="BK51" s="29">
        <f t="shared" si="66"/>
        <v>0</v>
      </c>
      <c r="BL51" s="29">
        <f t="shared" si="67"/>
        <v>0</v>
      </c>
      <c r="BM51" s="29">
        <f t="shared" si="68"/>
        <v>0</v>
      </c>
      <c r="BN51" s="29">
        <f t="shared" si="69"/>
        <v>0</v>
      </c>
      <c r="BO51" s="29">
        <f t="shared" si="70"/>
        <v>0</v>
      </c>
      <c r="BP51" s="29">
        <f t="shared" si="71"/>
        <v>0</v>
      </c>
      <c r="BQ51" s="29">
        <f t="shared" si="72"/>
        <v>0</v>
      </c>
      <c r="BR51" s="29">
        <f t="shared" si="73"/>
        <v>0</v>
      </c>
      <c r="BS51" s="29">
        <f t="shared" si="74"/>
        <v>0</v>
      </c>
      <c r="BT51" s="29">
        <f t="shared" si="75"/>
        <v>0</v>
      </c>
      <c r="BU51" s="30">
        <f t="shared" si="76"/>
        <v>0</v>
      </c>
      <c r="BV51" s="30">
        <f t="shared" si="77"/>
        <v>0</v>
      </c>
      <c r="BX51" s="28">
        <f t="shared" si="78"/>
        <v>1220</v>
      </c>
      <c r="BY51" s="29">
        <f t="shared" si="79"/>
        <v>20</v>
      </c>
      <c r="BZ51" s="29">
        <f t="shared" si="80"/>
        <v>0</v>
      </c>
      <c r="CA51" s="29">
        <f t="shared" si="81"/>
        <v>0</v>
      </c>
      <c r="CB51" s="29">
        <f t="shared" si="82"/>
        <v>0</v>
      </c>
      <c r="CC51" s="30">
        <f t="shared" si="45"/>
        <v>1240</v>
      </c>
      <c r="CD51" s="156">
        <f t="shared" si="6"/>
        <v>1093.3333333333333</v>
      </c>
      <c r="CE51" s="22">
        <f t="shared" si="46"/>
        <v>3</v>
      </c>
      <c r="CF51" s="156">
        <f t="shared" si="7"/>
        <v>1053.3333333333333</v>
      </c>
      <c r="CG51" s="22">
        <f t="shared" si="47"/>
        <v>4</v>
      </c>
      <c r="CH51" s="156">
        <f t="shared" si="8"/>
        <v>1013.3333333333334</v>
      </c>
      <c r="CI51" s="22">
        <f t="shared" si="48"/>
        <v>5</v>
      </c>
      <c r="CJ51" s="22">
        <f t="shared" si="96"/>
        <v>1.5487416474114784</v>
      </c>
      <c r="CK51" s="22">
        <f t="shared" si="97"/>
        <v>1.5487416474114784</v>
      </c>
      <c r="CM51" s="22">
        <f t="shared" si="98"/>
        <v>0.8</v>
      </c>
      <c r="CN51" s="22">
        <f t="shared" si="99"/>
        <v>2.2222222222222223</v>
      </c>
      <c r="CO51" s="22">
        <f t="shared" si="100"/>
        <v>1.3916500994035785</v>
      </c>
      <c r="CP51" s="22">
        <f t="shared" si="101"/>
        <v>0.88105726872246692</v>
      </c>
      <c r="CQ51" s="22">
        <f t="shared" si="102"/>
        <v>3.0303030303030303</v>
      </c>
      <c r="CR51" s="22">
        <f t="shared" si="103"/>
        <v>7.4074074074074066</v>
      </c>
      <c r="CS51" s="22">
        <f t="shared" si="104"/>
        <v>0</v>
      </c>
      <c r="CT51" s="22" t="e">
        <f t="shared" si="105"/>
        <v>#DIV/0!</v>
      </c>
      <c r="CU51" s="22" t="e">
        <f t="shared" si="106"/>
        <v>#DIV/0!</v>
      </c>
      <c r="CV51" s="22">
        <f t="shared" si="107"/>
        <v>0</v>
      </c>
      <c r="CW51" s="22">
        <f t="shared" si="108"/>
        <v>0</v>
      </c>
      <c r="CX51" s="22">
        <f t="shared" si="109"/>
        <v>0</v>
      </c>
      <c r="CY51" s="22" t="e">
        <f t="shared" si="110"/>
        <v>#DIV/0!</v>
      </c>
      <c r="CZ51" s="22">
        <f t="shared" si="111"/>
        <v>0</v>
      </c>
      <c r="DA51" s="22">
        <f t="shared" si="112"/>
        <v>0</v>
      </c>
      <c r="DB51" s="22">
        <f t="shared" si="113"/>
        <v>0</v>
      </c>
      <c r="DC51" s="22">
        <f t="shared" si="114"/>
        <v>0</v>
      </c>
      <c r="DE51" s="22">
        <f t="shared" si="83"/>
        <v>1</v>
      </c>
      <c r="DF51" s="22">
        <f t="shared" si="84"/>
        <v>1</v>
      </c>
      <c r="DG51" s="22">
        <f t="shared" si="85"/>
        <v>1</v>
      </c>
      <c r="DH51" s="22">
        <f t="shared" si="86"/>
        <v>1</v>
      </c>
      <c r="DI51" s="22">
        <f t="shared" si="87"/>
        <v>1</v>
      </c>
      <c r="DJ51" s="22">
        <f t="shared" si="88"/>
        <v>1</v>
      </c>
      <c r="DK51" s="22">
        <f t="shared" si="89"/>
        <v>0</v>
      </c>
      <c r="DL51" s="22">
        <f t="shared" si="90"/>
        <v>0</v>
      </c>
      <c r="DM51" s="22">
        <f t="shared" si="91"/>
        <v>0</v>
      </c>
      <c r="DN51" s="22">
        <f t="shared" si="92"/>
        <v>0</v>
      </c>
      <c r="DO51" s="22">
        <f t="shared" si="93"/>
        <v>0</v>
      </c>
      <c r="DP51" s="22">
        <f t="shared" si="94"/>
        <v>0</v>
      </c>
      <c r="DQ51" s="22">
        <f t="shared" si="95"/>
        <v>0</v>
      </c>
    </row>
    <row r="52" spans="1:121" s="22" customFormat="1" ht="15.75" thickBot="1">
      <c r="A52" s="104" t="str">
        <f>UNESP!A13</f>
        <v>UNESP</v>
      </c>
      <c r="B52" s="104">
        <f>UNESP!B13</f>
        <v>11</v>
      </c>
      <c r="C52" s="104" t="str">
        <f>UNESP!C13</f>
        <v>MARCELO PAPOTI</v>
      </c>
      <c r="D52" s="99" t="str">
        <f>UNESP!D13</f>
        <v>C</v>
      </c>
      <c r="E52" s="104">
        <f>UNESP!E13</f>
        <v>0</v>
      </c>
      <c r="F52" s="104">
        <f>UNESP!F13</f>
        <v>0</v>
      </c>
      <c r="G52" s="104">
        <f>UNESP!G13</f>
        <v>0</v>
      </c>
      <c r="H52" s="104">
        <f>UNESP!H13</f>
        <v>0</v>
      </c>
      <c r="I52" s="104">
        <f>UNESP!I13</f>
        <v>0</v>
      </c>
      <c r="J52" s="104">
        <f>UNESP!J13</f>
        <v>0</v>
      </c>
      <c r="K52" s="104">
        <f>UNESP!K13</f>
        <v>0</v>
      </c>
      <c r="L52" s="104">
        <f>UNESP!L13</f>
        <v>0</v>
      </c>
      <c r="M52" s="104">
        <f>UNESP!M13</f>
        <v>0</v>
      </c>
      <c r="N52" s="104">
        <f>UNESP!N13</f>
        <v>0</v>
      </c>
      <c r="O52" s="104">
        <f>UNESP!O13</f>
        <v>0</v>
      </c>
      <c r="P52" s="104">
        <f>UNESP!P13</f>
        <v>0</v>
      </c>
      <c r="Q52" s="104">
        <f>UNESP!Q13</f>
        <v>0</v>
      </c>
      <c r="R52" s="104">
        <f>UNESP!R13</f>
        <v>0</v>
      </c>
      <c r="S52" s="104">
        <f>UNESP!S13</f>
        <v>0</v>
      </c>
      <c r="T52" s="99" t="str">
        <f>UNESP!T13</f>
        <v>p</v>
      </c>
      <c r="U52" s="104">
        <f>UNESP!U13</f>
        <v>3</v>
      </c>
      <c r="V52" s="104">
        <f>UNESP!V13</f>
        <v>1</v>
      </c>
      <c r="W52" s="104">
        <f>UNESP!W13</f>
        <v>0</v>
      </c>
      <c r="X52" s="104">
        <f>UNESP!X13</f>
        <v>0</v>
      </c>
      <c r="Y52" s="104">
        <f>UNESP!Y13</f>
        <v>0</v>
      </c>
      <c r="Z52" s="104">
        <f>UNESP!Z13</f>
        <v>0</v>
      </c>
      <c r="AA52" s="104">
        <f>UNESP!AA13</f>
        <v>0</v>
      </c>
      <c r="AB52" s="104">
        <f>UNESP!AB13</f>
        <v>0</v>
      </c>
      <c r="AC52" s="104">
        <f>UNESP!AC13</f>
        <v>0</v>
      </c>
      <c r="AD52" s="104">
        <f>UNESP!AD13</f>
        <v>0</v>
      </c>
      <c r="AE52" s="104">
        <f>UNESP!AE13</f>
        <v>0</v>
      </c>
      <c r="AF52" s="104">
        <f>UNESP!AF13</f>
        <v>0</v>
      </c>
      <c r="AG52" s="104">
        <f>UNESP!AG13</f>
        <v>0</v>
      </c>
      <c r="AH52" s="104">
        <f>UNESP!AH13</f>
        <v>0</v>
      </c>
      <c r="AI52" s="104">
        <f>UNESP!AI13</f>
        <v>0</v>
      </c>
      <c r="AJ52" s="48"/>
      <c r="AK52" s="89"/>
      <c r="AL52" s="31"/>
      <c r="AM52" s="31"/>
      <c r="AN52" s="25"/>
      <c r="AO52" s="25"/>
      <c r="AP52" s="25"/>
      <c r="AQ52" s="25"/>
      <c r="AR52" s="26"/>
      <c r="AS52" s="24"/>
      <c r="AT52" s="24"/>
      <c r="AU52" s="24"/>
      <c r="AV52" s="24"/>
      <c r="AW52" s="24"/>
      <c r="AX52" s="24"/>
      <c r="AY52" s="24"/>
      <c r="AZ52" s="27">
        <f t="shared" si="55"/>
        <v>1</v>
      </c>
      <c r="BA52" s="28">
        <f t="shared" si="56"/>
        <v>3</v>
      </c>
      <c r="BB52" s="29">
        <f t="shared" si="57"/>
        <v>1</v>
      </c>
      <c r="BC52" s="29">
        <f t="shared" si="58"/>
        <v>4</v>
      </c>
      <c r="BD52" s="29">
        <f t="shared" si="59"/>
        <v>0</v>
      </c>
      <c r="BE52" s="29">
        <f t="shared" si="60"/>
        <v>4</v>
      </c>
      <c r="BF52" s="29">
        <f t="shared" si="61"/>
        <v>0</v>
      </c>
      <c r="BG52" s="29">
        <f t="shared" si="62"/>
        <v>4</v>
      </c>
      <c r="BH52" s="29">
        <f t="shared" si="63"/>
        <v>0</v>
      </c>
      <c r="BI52" s="29">
        <f t="shared" si="64"/>
        <v>0</v>
      </c>
      <c r="BJ52" s="29">
        <f t="shared" si="65"/>
        <v>0</v>
      </c>
      <c r="BK52" s="29">
        <f t="shared" si="66"/>
        <v>0</v>
      </c>
      <c r="BL52" s="29">
        <f t="shared" si="67"/>
        <v>0</v>
      </c>
      <c r="BM52" s="29">
        <f t="shared" si="68"/>
        <v>0</v>
      </c>
      <c r="BN52" s="29">
        <f t="shared" si="69"/>
        <v>0</v>
      </c>
      <c r="BO52" s="29">
        <f t="shared" si="70"/>
        <v>0</v>
      </c>
      <c r="BP52" s="29">
        <f t="shared" si="71"/>
        <v>0</v>
      </c>
      <c r="BQ52" s="29">
        <f t="shared" si="72"/>
        <v>0</v>
      </c>
      <c r="BR52" s="29">
        <f t="shared" si="73"/>
        <v>0</v>
      </c>
      <c r="BS52" s="29">
        <f t="shared" si="74"/>
        <v>0</v>
      </c>
      <c r="BT52" s="29">
        <f t="shared" si="75"/>
        <v>0</v>
      </c>
      <c r="BU52" s="30">
        <f t="shared" si="76"/>
        <v>0</v>
      </c>
      <c r="BV52" s="30">
        <f t="shared" si="77"/>
        <v>0</v>
      </c>
      <c r="BX52" s="28">
        <f t="shared" si="78"/>
        <v>380</v>
      </c>
      <c r="BY52" s="29">
        <f t="shared" si="79"/>
        <v>0</v>
      </c>
      <c r="BZ52" s="29">
        <f t="shared" si="80"/>
        <v>0</v>
      </c>
      <c r="CA52" s="29">
        <f t="shared" si="81"/>
        <v>0</v>
      </c>
      <c r="CB52" s="29">
        <f t="shared" si="82"/>
        <v>0</v>
      </c>
      <c r="CC52" s="30">
        <f t="shared" si="45"/>
        <v>380</v>
      </c>
      <c r="CD52" s="156">
        <f t="shared" si="6"/>
        <v>306.66666666666669</v>
      </c>
      <c r="CE52" s="22">
        <f t="shared" si="46"/>
        <v>3</v>
      </c>
      <c r="CF52" s="156">
        <f t="shared" si="7"/>
        <v>286.66666666666669</v>
      </c>
      <c r="CG52" s="22">
        <f t="shared" si="47"/>
        <v>4</v>
      </c>
      <c r="CH52" s="156">
        <f t="shared" si="8"/>
        <v>266.66666666666669</v>
      </c>
      <c r="CI52" s="22">
        <f t="shared" si="48"/>
        <v>5</v>
      </c>
      <c r="CJ52" s="22">
        <f t="shared" si="96"/>
        <v>0.47461437581964649</v>
      </c>
      <c r="CK52" s="22">
        <f t="shared" si="97"/>
        <v>0.47461437581964649</v>
      </c>
      <c r="CM52" s="22">
        <f t="shared" si="98"/>
        <v>2.4</v>
      </c>
      <c r="CN52" s="22">
        <f t="shared" si="99"/>
        <v>0.31746031746031744</v>
      </c>
      <c r="CO52" s="22">
        <f t="shared" si="100"/>
        <v>0</v>
      </c>
      <c r="CP52" s="22">
        <f t="shared" si="101"/>
        <v>0</v>
      </c>
      <c r="CQ52" s="22">
        <f t="shared" si="102"/>
        <v>0</v>
      </c>
      <c r="CR52" s="22">
        <f t="shared" si="103"/>
        <v>0</v>
      </c>
      <c r="CS52" s="22">
        <f t="shared" si="104"/>
        <v>0</v>
      </c>
      <c r="CT52" s="22" t="e">
        <f t="shared" si="105"/>
        <v>#DIV/0!</v>
      </c>
      <c r="CU52" s="22" t="e">
        <f t="shared" si="106"/>
        <v>#DIV/0!</v>
      </c>
      <c r="CV52" s="22">
        <f t="shared" si="107"/>
        <v>0</v>
      </c>
      <c r="CW52" s="22">
        <f t="shared" si="108"/>
        <v>0</v>
      </c>
      <c r="CX52" s="22">
        <f t="shared" si="109"/>
        <v>0</v>
      </c>
      <c r="CY52" s="22" t="e">
        <f t="shared" si="110"/>
        <v>#DIV/0!</v>
      </c>
      <c r="CZ52" s="22">
        <f t="shared" si="111"/>
        <v>0</v>
      </c>
      <c r="DA52" s="22">
        <f t="shared" si="112"/>
        <v>0</v>
      </c>
      <c r="DB52" s="22">
        <f t="shared" si="113"/>
        <v>0</v>
      </c>
      <c r="DC52" s="22">
        <f t="shared" si="114"/>
        <v>0</v>
      </c>
      <c r="DE52" s="22">
        <f t="shared" si="83"/>
        <v>1</v>
      </c>
      <c r="DF52" s="22">
        <f t="shared" si="84"/>
        <v>1</v>
      </c>
      <c r="DG52" s="22">
        <f t="shared" si="85"/>
        <v>0</v>
      </c>
      <c r="DH52" s="22">
        <f t="shared" si="86"/>
        <v>0</v>
      </c>
      <c r="DI52" s="22">
        <f t="shared" si="87"/>
        <v>0</v>
      </c>
      <c r="DJ52" s="22">
        <f t="shared" si="88"/>
        <v>0</v>
      </c>
      <c r="DK52" s="22">
        <f t="shared" si="89"/>
        <v>0</v>
      </c>
      <c r="DL52" s="22">
        <f t="shared" si="90"/>
        <v>0</v>
      </c>
      <c r="DM52" s="22">
        <f t="shared" si="91"/>
        <v>0</v>
      </c>
      <c r="DN52" s="22">
        <f t="shared" si="92"/>
        <v>0</v>
      </c>
      <c r="DO52" s="22">
        <f t="shared" si="93"/>
        <v>0</v>
      </c>
      <c r="DP52" s="22">
        <f t="shared" si="94"/>
        <v>0</v>
      </c>
      <c r="DQ52" s="22">
        <f t="shared" si="95"/>
        <v>0</v>
      </c>
    </row>
    <row r="53" spans="1:121" s="22" customFormat="1" ht="15.75" thickBot="1">
      <c r="A53" s="104" t="str">
        <f>UNESP!A14</f>
        <v>UNESP</v>
      </c>
      <c r="B53" s="104">
        <f>UNESP!B14</f>
        <v>12</v>
      </c>
      <c r="C53" s="104" t="str">
        <f>UNESP!C14</f>
        <v>MAURO GONÇALVES</v>
      </c>
      <c r="D53" s="99" t="str">
        <f>UNESP!D14</f>
        <v>p</v>
      </c>
      <c r="E53" s="104">
        <f>UNESP!E14</f>
        <v>1</v>
      </c>
      <c r="F53" s="104">
        <f>UNESP!F14</f>
        <v>1</v>
      </c>
      <c r="G53" s="104">
        <f>UNESP!G14</f>
        <v>2</v>
      </c>
      <c r="H53" s="104">
        <f>UNESP!H14</f>
        <v>0</v>
      </c>
      <c r="I53" s="104">
        <f>UNESP!I14</f>
        <v>0</v>
      </c>
      <c r="J53" s="104">
        <f>UNESP!J14</f>
        <v>0</v>
      </c>
      <c r="K53" s="104">
        <f>UNESP!K14</f>
        <v>0</v>
      </c>
      <c r="L53" s="104">
        <f>UNESP!L14</f>
        <v>0</v>
      </c>
      <c r="M53" s="104">
        <f>UNESP!M14</f>
        <v>0</v>
      </c>
      <c r="N53" s="104">
        <f>UNESP!N14</f>
        <v>0</v>
      </c>
      <c r="O53" s="104">
        <f>UNESP!O14</f>
        <v>0</v>
      </c>
      <c r="P53" s="104">
        <f>UNESP!P14</f>
        <v>0</v>
      </c>
      <c r="Q53" s="104">
        <f>UNESP!Q14</f>
        <v>0</v>
      </c>
      <c r="R53" s="104">
        <f>UNESP!R14</f>
        <v>0</v>
      </c>
      <c r="S53" s="104">
        <f>UNESP!S14</f>
        <v>0</v>
      </c>
      <c r="T53" s="99" t="str">
        <f>UNESP!T14</f>
        <v>p</v>
      </c>
      <c r="U53" s="104">
        <f>UNESP!U14</f>
        <v>1</v>
      </c>
      <c r="V53" s="104">
        <f>UNESP!V14</f>
        <v>3</v>
      </c>
      <c r="W53" s="104">
        <f>UNESP!W14</f>
        <v>0</v>
      </c>
      <c r="X53" s="104">
        <f>UNESP!X14</f>
        <v>0</v>
      </c>
      <c r="Y53" s="104">
        <f>UNESP!Y14</f>
        <v>0</v>
      </c>
      <c r="Z53" s="104">
        <f>UNESP!Z14</f>
        <v>0</v>
      </c>
      <c r="AA53" s="104">
        <f>UNESP!AA14</f>
        <v>0</v>
      </c>
      <c r="AB53" s="104">
        <f>UNESP!AB14</f>
        <v>0</v>
      </c>
      <c r="AC53" s="104">
        <f>UNESP!AC14</f>
        <v>0</v>
      </c>
      <c r="AD53" s="104">
        <f>UNESP!AD14</f>
        <v>0</v>
      </c>
      <c r="AE53" s="104">
        <f>UNESP!AE14</f>
        <v>0</v>
      </c>
      <c r="AF53" s="104">
        <f>UNESP!AF14</f>
        <v>0</v>
      </c>
      <c r="AG53" s="104">
        <f>UNESP!AG14</f>
        <v>0</v>
      </c>
      <c r="AH53" s="104">
        <f>UNESP!AH14</f>
        <v>0</v>
      </c>
      <c r="AI53" s="104">
        <f>UNESP!AI14</f>
        <v>0</v>
      </c>
      <c r="AJ53" s="48"/>
      <c r="AK53" s="89"/>
      <c r="AL53" s="31"/>
      <c r="AM53" s="31"/>
      <c r="AN53" s="25"/>
      <c r="AO53" s="25"/>
      <c r="AP53" s="25"/>
      <c r="AQ53" s="25"/>
      <c r="AR53" s="26"/>
      <c r="AS53" s="24"/>
      <c r="AT53" s="24"/>
      <c r="AU53" s="24"/>
      <c r="AV53" s="24"/>
      <c r="AW53" s="24"/>
      <c r="AX53" s="24"/>
      <c r="AY53" s="24"/>
      <c r="AZ53" s="27">
        <f t="shared" si="55"/>
        <v>2</v>
      </c>
      <c r="BA53" s="28">
        <f t="shared" si="56"/>
        <v>2</v>
      </c>
      <c r="BB53" s="29">
        <f t="shared" si="57"/>
        <v>4</v>
      </c>
      <c r="BC53" s="29">
        <f t="shared" si="58"/>
        <v>6</v>
      </c>
      <c r="BD53" s="29">
        <f t="shared" si="59"/>
        <v>2</v>
      </c>
      <c r="BE53" s="29">
        <f t="shared" si="60"/>
        <v>8</v>
      </c>
      <c r="BF53" s="29">
        <f t="shared" si="61"/>
        <v>0</v>
      </c>
      <c r="BG53" s="29">
        <f t="shared" si="62"/>
        <v>8</v>
      </c>
      <c r="BH53" s="29">
        <f t="shared" si="63"/>
        <v>0</v>
      </c>
      <c r="BI53" s="29">
        <f t="shared" si="64"/>
        <v>0</v>
      </c>
      <c r="BJ53" s="29">
        <f t="shared" si="65"/>
        <v>0</v>
      </c>
      <c r="BK53" s="29">
        <f t="shared" si="66"/>
        <v>0</v>
      </c>
      <c r="BL53" s="29">
        <f t="shared" si="67"/>
        <v>0</v>
      </c>
      <c r="BM53" s="29">
        <f t="shared" si="68"/>
        <v>0</v>
      </c>
      <c r="BN53" s="29">
        <f t="shared" si="69"/>
        <v>0</v>
      </c>
      <c r="BO53" s="29">
        <f t="shared" si="70"/>
        <v>0</v>
      </c>
      <c r="BP53" s="29">
        <f t="shared" si="71"/>
        <v>0</v>
      </c>
      <c r="BQ53" s="29">
        <f t="shared" si="72"/>
        <v>0</v>
      </c>
      <c r="BR53" s="29">
        <f t="shared" si="73"/>
        <v>0</v>
      </c>
      <c r="BS53" s="29">
        <f t="shared" si="74"/>
        <v>0</v>
      </c>
      <c r="BT53" s="29">
        <f t="shared" si="75"/>
        <v>0</v>
      </c>
      <c r="BU53" s="30">
        <f t="shared" si="76"/>
        <v>0</v>
      </c>
      <c r="BV53" s="30">
        <f t="shared" si="77"/>
        <v>0</v>
      </c>
      <c r="BX53" s="28">
        <f t="shared" si="78"/>
        <v>640</v>
      </c>
      <c r="BY53" s="29">
        <f t="shared" si="79"/>
        <v>0</v>
      </c>
      <c r="BZ53" s="29">
        <f t="shared" si="80"/>
        <v>0</v>
      </c>
      <c r="CA53" s="29">
        <f t="shared" si="81"/>
        <v>0</v>
      </c>
      <c r="CB53" s="29">
        <f t="shared" si="82"/>
        <v>0</v>
      </c>
      <c r="CC53" s="30">
        <f t="shared" si="45"/>
        <v>640</v>
      </c>
      <c r="CD53" s="156">
        <f t="shared" si="6"/>
        <v>493.33333333333337</v>
      </c>
      <c r="CE53" s="22">
        <f t="shared" si="46"/>
        <v>3</v>
      </c>
      <c r="CF53" s="156">
        <f t="shared" si="7"/>
        <v>453.33333333333337</v>
      </c>
      <c r="CG53" s="22">
        <f t="shared" si="47"/>
        <v>4</v>
      </c>
      <c r="CH53" s="156">
        <f t="shared" si="8"/>
        <v>413.33333333333337</v>
      </c>
      <c r="CI53" s="22">
        <f t="shared" si="48"/>
        <v>5</v>
      </c>
      <c r="CJ53" s="22">
        <f t="shared" si="96"/>
        <v>0.79935052769624682</v>
      </c>
      <c r="CK53" s="22">
        <f t="shared" si="97"/>
        <v>0.79935052769624682</v>
      </c>
      <c r="CM53" s="22">
        <f t="shared" si="98"/>
        <v>1.6</v>
      </c>
      <c r="CN53" s="22">
        <f t="shared" si="99"/>
        <v>1.2698412698412698</v>
      </c>
      <c r="CO53" s="22">
        <f t="shared" si="100"/>
        <v>0.39761431411530812</v>
      </c>
      <c r="CP53" s="22">
        <f t="shared" si="101"/>
        <v>0</v>
      </c>
      <c r="CQ53" s="22">
        <f t="shared" si="102"/>
        <v>0</v>
      </c>
      <c r="CR53" s="22">
        <f t="shared" si="103"/>
        <v>0</v>
      </c>
      <c r="CS53" s="22">
        <f t="shared" si="104"/>
        <v>0</v>
      </c>
      <c r="CT53" s="22" t="e">
        <f t="shared" si="105"/>
        <v>#DIV/0!</v>
      </c>
      <c r="CU53" s="22" t="e">
        <f t="shared" si="106"/>
        <v>#DIV/0!</v>
      </c>
      <c r="CV53" s="22">
        <f t="shared" si="107"/>
        <v>0</v>
      </c>
      <c r="CW53" s="22">
        <f t="shared" si="108"/>
        <v>0</v>
      </c>
      <c r="CX53" s="22">
        <f t="shared" si="109"/>
        <v>0</v>
      </c>
      <c r="CY53" s="22" t="e">
        <f t="shared" si="110"/>
        <v>#DIV/0!</v>
      </c>
      <c r="CZ53" s="22">
        <f t="shared" si="111"/>
        <v>0</v>
      </c>
      <c r="DA53" s="22">
        <f t="shared" si="112"/>
        <v>0</v>
      </c>
      <c r="DB53" s="22">
        <f t="shared" si="113"/>
        <v>0</v>
      </c>
      <c r="DC53" s="22">
        <f t="shared" si="114"/>
        <v>0</v>
      </c>
      <c r="DE53" s="22">
        <f t="shared" si="83"/>
        <v>1</v>
      </c>
      <c r="DF53" s="22">
        <f t="shared" si="84"/>
        <v>1</v>
      </c>
      <c r="DG53" s="22">
        <f t="shared" si="85"/>
        <v>1</v>
      </c>
      <c r="DH53" s="22">
        <f t="shared" si="86"/>
        <v>0</v>
      </c>
      <c r="DI53" s="22">
        <f t="shared" si="87"/>
        <v>0</v>
      </c>
      <c r="DJ53" s="22">
        <f t="shared" si="88"/>
        <v>0</v>
      </c>
      <c r="DK53" s="22">
        <f t="shared" si="89"/>
        <v>0</v>
      </c>
      <c r="DL53" s="22">
        <f t="shared" si="90"/>
        <v>0</v>
      </c>
      <c r="DM53" s="22">
        <f t="shared" si="91"/>
        <v>0</v>
      </c>
      <c r="DN53" s="22">
        <f t="shared" si="92"/>
        <v>0</v>
      </c>
      <c r="DO53" s="22">
        <f t="shared" si="93"/>
        <v>0</v>
      </c>
      <c r="DP53" s="22">
        <f t="shared" si="94"/>
        <v>0</v>
      </c>
      <c r="DQ53" s="22">
        <f t="shared" si="95"/>
        <v>0</v>
      </c>
    </row>
    <row r="54" spans="1:121" s="22" customFormat="1" ht="15.75" thickBot="1">
      <c r="A54" s="104" t="str">
        <f>UNESP!A15</f>
        <v>UNESP</v>
      </c>
      <c r="B54" s="104">
        <f>UNESP!B15</f>
        <v>13</v>
      </c>
      <c r="C54" s="104" t="str">
        <f>UNESP!C15</f>
        <v>NERI ALVES</v>
      </c>
      <c r="D54" s="99" t="str">
        <f>UNESP!D15</f>
        <v>c</v>
      </c>
      <c r="E54" s="104">
        <f>UNESP!E15</f>
        <v>0</v>
      </c>
      <c r="F54" s="104">
        <f>UNESP!F15</f>
        <v>0</v>
      </c>
      <c r="G54" s="104">
        <f>UNESP!G15</f>
        <v>0</v>
      </c>
      <c r="H54" s="104">
        <f>UNESP!H15</f>
        <v>0</v>
      </c>
      <c r="I54" s="104">
        <f>UNESP!I15</f>
        <v>0</v>
      </c>
      <c r="J54" s="104">
        <f>UNESP!J15</f>
        <v>0</v>
      </c>
      <c r="K54" s="104">
        <f>UNESP!K15</f>
        <v>0</v>
      </c>
      <c r="L54" s="104">
        <f>UNESP!L15</f>
        <v>0</v>
      </c>
      <c r="M54" s="104">
        <f>UNESP!M15</f>
        <v>0</v>
      </c>
      <c r="N54" s="104">
        <f>UNESP!N15</f>
        <v>0</v>
      </c>
      <c r="O54" s="104">
        <f>UNESP!O15</f>
        <v>0</v>
      </c>
      <c r="P54" s="104">
        <f>UNESP!P15</f>
        <v>0</v>
      </c>
      <c r="Q54" s="104">
        <f>UNESP!Q15</f>
        <v>0</v>
      </c>
      <c r="R54" s="104">
        <f>UNESP!R15</f>
        <v>0</v>
      </c>
      <c r="S54" s="104">
        <f>UNESP!S15</f>
        <v>0</v>
      </c>
      <c r="T54" s="99" t="str">
        <f>UNESP!T15</f>
        <v>C</v>
      </c>
      <c r="U54" s="104">
        <f>UNESP!U15</f>
        <v>0</v>
      </c>
      <c r="V54" s="104">
        <f>UNESP!V15</f>
        <v>0</v>
      </c>
      <c r="W54" s="104">
        <f>UNESP!W15</f>
        <v>0</v>
      </c>
      <c r="X54" s="104">
        <f>UNESP!X15</f>
        <v>0</v>
      </c>
      <c r="Y54" s="104">
        <f>UNESP!Y15</f>
        <v>0</v>
      </c>
      <c r="Z54" s="104">
        <f>UNESP!Z15</f>
        <v>0</v>
      </c>
      <c r="AA54" s="104">
        <f>UNESP!AA15</f>
        <v>0</v>
      </c>
      <c r="AB54" s="104">
        <f>UNESP!AB15</f>
        <v>0</v>
      </c>
      <c r="AC54" s="104">
        <f>UNESP!AC15</f>
        <v>0</v>
      </c>
      <c r="AD54" s="104">
        <f>UNESP!AD15</f>
        <v>0</v>
      </c>
      <c r="AE54" s="104">
        <f>UNESP!AE15</f>
        <v>0</v>
      </c>
      <c r="AF54" s="104">
        <f>UNESP!AF15</f>
        <v>0</v>
      </c>
      <c r="AG54" s="104">
        <f>UNESP!AG15</f>
        <v>0</v>
      </c>
      <c r="AH54" s="104">
        <f>UNESP!AH15</f>
        <v>0</v>
      </c>
      <c r="AI54" s="104">
        <f>UNESP!AI15</f>
        <v>0</v>
      </c>
      <c r="AJ54" s="48"/>
      <c r="AK54" s="89"/>
      <c r="AL54" s="31"/>
      <c r="AM54" s="31"/>
      <c r="AN54" s="25"/>
      <c r="AO54" s="25"/>
      <c r="AP54" s="25"/>
      <c r="AQ54" s="25"/>
      <c r="AR54" s="26"/>
      <c r="AS54" s="24"/>
      <c r="AT54" s="24"/>
      <c r="AU54" s="24"/>
      <c r="AV54" s="24"/>
      <c r="AW54" s="24"/>
      <c r="AX54" s="24"/>
      <c r="AY54" s="24"/>
      <c r="AZ54" s="27">
        <f t="shared" si="55"/>
        <v>0</v>
      </c>
      <c r="BA54" s="28">
        <f t="shared" si="56"/>
        <v>0</v>
      </c>
      <c r="BB54" s="29">
        <f t="shared" si="57"/>
        <v>0</v>
      </c>
      <c r="BC54" s="29">
        <f t="shared" si="58"/>
        <v>0</v>
      </c>
      <c r="BD54" s="29">
        <f t="shared" si="59"/>
        <v>0</v>
      </c>
      <c r="BE54" s="29">
        <f t="shared" si="60"/>
        <v>0</v>
      </c>
      <c r="BF54" s="29">
        <f t="shared" si="61"/>
        <v>0</v>
      </c>
      <c r="BG54" s="29">
        <f t="shared" si="62"/>
        <v>0</v>
      </c>
      <c r="BH54" s="29">
        <f t="shared" si="63"/>
        <v>0</v>
      </c>
      <c r="BI54" s="29">
        <f t="shared" si="64"/>
        <v>0</v>
      </c>
      <c r="BJ54" s="29">
        <f t="shared" si="65"/>
        <v>0</v>
      </c>
      <c r="BK54" s="29">
        <f t="shared" si="66"/>
        <v>0</v>
      </c>
      <c r="BL54" s="29">
        <f t="shared" si="67"/>
        <v>0</v>
      </c>
      <c r="BM54" s="29">
        <f t="shared" si="68"/>
        <v>0</v>
      </c>
      <c r="BN54" s="29">
        <f t="shared" si="69"/>
        <v>0</v>
      </c>
      <c r="BO54" s="29">
        <f t="shared" si="70"/>
        <v>0</v>
      </c>
      <c r="BP54" s="29">
        <f t="shared" si="71"/>
        <v>0</v>
      </c>
      <c r="BQ54" s="29">
        <f t="shared" si="72"/>
        <v>0</v>
      </c>
      <c r="BR54" s="29">
        <f t="shared" si="73"/>
        <v>0</v>
      </c>
      <c r="BS54" s="29">
        <f t="shared" si="74"/>
        <v>0</v>
      </c>
      <c r="BT54" s="29">
        <f t="shared" si="75"/>
        <v>0</v>
      </c>
      <c r="BU54" s="30">
        <f t="shared" si="76"/>
        <v>0</v>
      </c>
      <c r="BV54" s="30">
        <f t="shared" si="77"/>
        <v>0</v>
      </c>
      <c r="BX54" s="28">
        <f t="shared" si="78"/>
        <v>0</v>
      </c>
      <c r="BY54" s="29">
        <f t="shared" si="79"/>
        <v>0</v>
      </c>
      <c r="BZ54" s="29">
        <f t="shared" si="80"/>
        <v>0</v>
      </c>
      <c r="CA54" s="29">
        <f t="shared" si="81"/>
        <v>0</v>
      </c>
      <c r="CB54" s="29">
        <f t="shared" si="82"/>
        <v>0</v>
      </c>
      <c r="CC54" s="30" t="str">
        <f t="shared" si="45"/>
        <v/>
      </c>
      <c r="CD54" s="156" t="e">
        <f t="shared" si="6"/>
        <v>#VALUE!</v>
      </c>
      <c r="CE54" s="22" t="str">
        <f t="shared" si="46"/>
        <v xml:space="preserve"> </v>
      </c>
      <c r="CF54" s="156" t="e">
        <f t="shared" si="7"/>
        <v>#VALUE!</v>
      </c>
      <c r="CG54" s="22" t="str">
        <f t="shared" si="47"/>
        <v xml:space="preserve"> </v>
      </c>
      <c r="CH54" s="156" t="e">
        <f t="shared" si="8"/>
        <v>#VALUE!</v>
      </c>
      <c r="CI54" s="22" t="str">
        <f t="shared" si="48"/>
        <v xml:space="preserve"> </v>
      </c>
      <c r="CJ54" s="22" t="e">
        <f t="shared" si="96"/>
        <v>#VALUE!</v>
      </c>
      <c r="CK54" s="22" t="e">
        <f t="shared" si="97"/>
        <v>#VALUE!</v>
      </c>
      <c r="CM54" s="22">
        <f t="shared" si="98"/>
        <v>0</v>
      </c>
      <c r="CN54" s="22">
        <f t="shared" si="99"/>
        <v>0</v>
      </c>
      <c r="CO54" s="22">
        <f t="shared" si="100"/>
        <v>0</v>
      </c>
      <c r="CP54" s="22">
        <f t="shared" si="101"/>
        <v>0</v>
      </c>
      <c r="CQ54" s="22">
        <f t="shared" si="102"/>
        <v>0</v>
      </c>
      <c r="CR54" s="22">
        <f t="shared" si="103"/>
        <v>0</v>
      </c>
      <c r="CS54" s="22">
        <f t="shared" si="104"/>
        <v>0</v>
      </c>
      <c r="CT54" s="22" t="e">
        <f t="shared" si="105"/>
        <v>#DIV/0!</v>
      </c>
      <c r="CU54" s="22" t="e">
        <f t="shared" si="106"/>
        <v>#DIV/0!</v>
      </c>
      <c r="CV54" s="22">
        <f t="shared" si="107"/>
        <v>0</v>
      </c>
      <c r="CW54" s="22">
        <f t="shared" si="108"/>
        <v>0</v>
      </c>
      <c r="CX54" s="22">
        <f t="shared" si="109"/>
        <v>0</v>
      </c>
      <c r="CY54" s="22" t="e">
        <f t="shared" si="110"/>
        <v>#DIV/0!</v>
      </c>
      <c r="CZ54" s="22">
        <f t="shared" si="111"/>
        <v>0</v>
      </c>
      <c r="DA54" s="22">
        <f t="shared" si="112"/>
        <v>0</v>
      </c>
      <c r="DB54" s="22">
        <f t="shared" si="113"/>
        <v>0</v>
      </c>
      <c r="DC54" s="22">
        <f t="shared" si="114"/>
        <v>0</v>
      </c>
      <c r="DE54" s="22">
        <f t="shared" si="83"/>
        <v>0</v>
      </c>
      <c r="DF54" s="22">
        <f t="shared" si="84"/>
        <v>0</v>
      </c>
      <c r="DG54" s="22">
        <f t="shared" si="85"/>
        <v>0</v>
      </c>
      <c r="DH54" s="22">
        <f t="shared" si="86"/>
        <v>0</v>
      </c>
      <c r="DI54" s="22">
        <f t="shared" si="87"/>
        <v>0</v>
      </c>
      <c r="DJ54" s="22">
        <f t="shared" si="88"/>
        <v>0</v>
      </c>
      <c r="DK54" s="22">
        <f t="shared" si="89"/>
        <v>0</v>
      </c>
      <c r="DL54" s="22">
        <f t="shared" si="90"/>
        <v>0</v>
      </c>
      <c r="DM54" s="22">
        <f t="shared" si="91"/>
        <v>0</v>
      </c>
      <c r="DN54" s="22">
        <f t="shared" si="92"/>
        <v>0</v>
      </c>
      <c r="DO54" s="22">
        <f t="shared" si="93"/>
        <v>0</v>
      </c>
      <c r="DP54" s="22">
        <f t="shared" si="94"/>
        <v>0</v>
      </c>
      <c r="DQ54" s="22">
        <f t="shared" si="95"/>
        <v>0</v>
      </c>
    </row>
    <row r="55" spans="1:121" s="22" customFormat="1" ht="15.75" thickBot="1">
      <c r="A55" s="104" t="str">
        <f>UNESP!A16</f>
        <v>UNESP</v>
      </c>
      <c r="B55" s="104">
        <f>UNESP!B16</f>
        <v>14</v>
      </c>
      <c r="C55" s="104" t="str">
        <f>UNESP!C16</f>
        <v>PATRÍCIA M. SERAPHIM</v>
      </c>
      <c r="D55" s="99" t="str">
        <f>UNESP!D16</f>
        <v>c</v>
      </c>
      <c r="E55" s="104">
        <f>UNESP!E16</f>
        <v>0</v>
      </c>
      <c r="F55" s="104">
        <f>UNESP!F16</f>
        <v>0</v>
      </c>
      <c r="G55" s="104">
        <f>UNESP!G16</f>
        <v>0</v>
      </c>
      <c r="H55" s="104">
        <f>UNESP!H16</f>
        <v>0</v>
      </c>
      <c r="I55" s="104">
        <f>UNESP!I16</f>
        <v>0</v>
      </c>
      <c r="J55" s="104">
        <f>UNESP!J16</f>
        <v>0</v>
      </c>
      <c r="K55" s="104">
        <f>UNESP!K16</f>
        <v>0</v>
      </c>
      <c r="L55" s="104">
        <f>UNESP!L16</f>
        <v>0</v>
      </c>
      <c r="M55" s="104">
        <f>UNESP!M16</f>
        <v>0</v>
      </c>
      <c r="N55" s="104">
        <f>UNESP!N16</f>
        <v>0</v>
      </c>
      <c r="O55" s="104">
        <f>UNESP!O16</f>
        <v>0</v>
      </c>
      <c r="P55" s="104">
        <f>UNESP!P16</f>
        <v>0</v>
      </c>
      <c r="Q55" s="104">
        <f>UNESP!Q16</f>
        <v>0</v>
      </c>
      <c r="R55" s="104">
        <f>UNESP!R16</f>
        <v>0</v>
      </c>
      <c r="S55" s="104">
        <f>UNESP!S16</f>
        <v>0</v>
      </c>
      <c r="T55" s="99" t="str">
        <f>UNESP!T16</f>
        <v>c</v>
      </c>
      <c r="U55" s="104">
        <f>UNESP!U16</f>
        <v>0</v>
      </c>
      <c r="V55" s="104">
        <f>UNESP!V16</f>
        <v>0</v>
      </c>
      <c r="W55" s="104">
        <f>UNESP!W16</f>
        <v>0</v>
      </c>
      <c r="X55" s="104">
        <f>UNESP!X16</f>
        <v>0</v>
      </c>
      <c r="Y55" s="104">
        <f>UNESP!Y16</f>
        <v>0</v>
      </c>
      <c r="Z55" s="104">
        <f>UNESP!Z16</f>
        <v>0</v>
      </c>
      <c r="AA55" s="104">
        <f>UNESP!AA16</f>
        <v>0</v>
      </c>
      <c r="AB55" s="104">
        <f>UNESP!AB16</f>
        <v>0</v>
      </c>
      <c r="AC55" s="104">
        <f>UNESP!AC16</f>
        <v>0</v>
      </c>
      <c r="AD55" s="104">
        <f>UNESP!AD16</f>
        <v>0</v>
      </c>
      <c r="AE55" s="104">
        <f>UNESP!AE16</f>
        <v>0</v>
      </c>
      <c r="AF55" s="104">
        <f>UNESP!AF16</f>
        <v>0</v>
      </c>
      <c r="AG55" s="104">
        <f>UNESP!AG16</f>
        <v>0</v>
      </c>
      <c r="AH55" s="104">
        <f>UNESP!AH16</f>
        <v>0</v>
      </c>
      <c r="AI55" s="104">
        <f>UNESP!AI16</f>
        <v>0</v>
      </c>
      <c r="AJ55" s="48"/>
      <c r="AK55" s="89"/>
      <c r="AL55" s="31"/>
      <c r="AM55" s="31"/>
      <c r="AN55" s="25"/>
      <c r="AO55" s="25"/>
      <c r="AP55" s="25"/>
      <c r="AQ55" s="25"/>
      <c r="AR55" s="26"/>
      <c r="AS55" s="24"/>
      <c r="AT55" s="24"/>
      <c r="AU55" s="24"/>
      <c r="AV55" s="24"/>
      <c r="AW55" s="24"/>
      <c r="AX55" s="24"/>
      <c r="AY55" s="24"/>
      <c r="AZ55" s="27">
        <f t="shared" si="55"/>
        <v>0</v>
      </c>
      <c r="BA55" s="28">
        <f t="shared" si="56"/>
        <v>0</v>
      </c>
      <c r="BB55" s="29">
        <f t="shared" si="57"/>
        <v>0</v>
      </c>
      <c r="BC55" s="29">
        <f t="shared" si="58"/>
        <v>0</v>
      </c>
      <c r="BD55" s="29">
        <f t="shared" si="59"/>
        <v>0</v>
      </c>
      <c r="BE55" s="29">
        <f t="shared" si="60"/>
        <v>0</v>
      </c>
      <c r="BF55" s="29">
        <f t="shared" si="61"/>
        <v>0</v>
      </c>
      <c r="BG55" s="29">
        <f t="shared" si="62"/>
        <v>0</v>
      </c>
      <c r="BH55" s="29">
        <f t="shared" si="63"/>
        <v>0</v>
      </c>
      <c r="BI55" s="29">
        <f t="shared" si="64"/>
        <v>0</v>
      </c>
      <c r="BJ55" s="29">
        <f t="shared" si="65"/>
        <v>0</v>
      </c>
      <c r="BK55" s="29">
        <f t="shared" si="66"/>
        <v>0</v>
      </c>
      <c r="BL55" s="29">
        <f t="shared" si="67"/>
        <v>0</v>
      </c>
      <c r="BM55" s="29">
        <f t="shared" si="68"/>
        <v>0</v>
      </c>
      <c r="BN55" s="29">
        <f t="shared" si="69"/>
        <v>0</v>
      </c>
      <c r="BO55" s="29">
        <f t="shared" si="70"/>
        <v>0</v>
      </c>
      <c r="BP55" s="29">
        <f t="shared" si="71"/>
        <v>0</v>
      </c>
      <c r="BQ55" s="29">
        <f t="shared" si="72"/>
        <v>0</v>
      </c>
      <c r="BR55" s="29">
        <f t="shared" si="73"/>
        <v>0</v>
      </c>
      <c r="BS55" s="29">
        <f t="shared" si="74"/>
        <v>0</v>
      </c>
      <c r="BT55" s="29">
        <f t="shared" si="75"/>
        <v>0</v>
      </c>
      <c r="BU55" s="30">
        <f t="shared" si="76"/>
        <v>0</v>
      </c>
      <c r="BV55" s="30">
        <f t="shared" si="77"/>
        <v>0</v>
      </c>
      <c r="BX55" s="28">
        <f t="shared" si="78"/>
        <v>0</v>
      </c>
      <c r="BY55" s="29">
        <f t="shared" si="79"/>
        <v>0</v>
      </c>
      <c r="BZ55" s="29">
        <f t="shared" si="80"/>
        <v>0</v>
      </c>
      <c r="CA55" s="29">
        <f t="shared" si="81"/>
        <v>0</v>
      </c>
      <c r="CB55" s="29">
        <f t="shared" si="82"/>
        <v>0</v>
      </c>
      <c r="CC55" s="30" t="str">
        <f t="shared" si="45"/>
        <v/>
      </c>
      <c r="CD55" s="156" t="e">
        <f t="shared" si="6"/>
        <v>#VALUE!</v>
      </c>
      <c r="CE55" s="22" t="str">
        <f t="shared" si="46"/>
        <v xml:space="preserve"> </v>
      </c>
      <c r="CF55" s="156" t="e">
        <f t="shared" si="7"/>
        <v>#VALUE!</v>
      </c>
      <c r="CG55" s="22" t="str">
        <f t="shared" si="47"/>
        <v xml:space="preserve"> </v>
      </c>
      <c r="CH55" s="156" t="e">
        <f t="shared" si="8"/>
        <v>#VALUE!</v>
      </c>
      <c r="CI55" s="22" t="str">
        <f t="shared" si="48"/>
        <v xml:space="preserve"> </v>
      </c>
      <c r="CJ55" s="22" t="e">
        <f t="shared" si="96"/>
        <v>#VALUE!</v>
      </c>
      <c r="CK55" s="22" t="e">
        <f t="shared" si="97"/>
        <v>#VALUE!</v>
      </c>
      <c r="CM55" s="22">
        <f t="shared" si="98"/>
        <v>0</v>
      </c>
      <c r="CN55" s="22">
        <f t="shared" si="99"/>
        <v>0</v>
      </c>
      <c r="CO55" s="22">
        <f t="shared" si="100"/>
        <v>0</v>
      </c>
      <c r="CP55" s="22">
        <f t="shared" si="101"/>
        <v>0</v>
      </c>
      <c r="CQ55" s="22">
        <f t="shared" si="102"/>
        <v>0</v>
      </c>
      <c r="CR55" s="22">
        <f t="shared" si="103"/>
        <v>0</v>
      </c>
      <c r="CS55" s="22">
        <f t="shared" si="104"/>
        <v>0</v>
      </c>
      <c r="CT55" s="22" t="e">
        <f t="shared" si="105"/>
        <v>#DIV/0!</v>
      </c>
      <c r="CU55" s="22" t="e">
        <f t="shared" si="106"/>
        <v>#DIV/0!</v>
      </c>
      <c r="CV55" s="22">
        <f t="shared" si="107"/>
        <v>0</v>
      </c>
      <c r="CW55" s="22">
        <f t="shared" si="108"/>
        <v>0</v>
      </c>
      <c r="CX55" s="22">
        <f t="shared" si="109"/>
        <v>0</v>
      </c>
      <c r="CY55" s="22" t="e">
        <f t="shared" si="110"/>
        <v>#DIV/0!</v>
      </c>
      <c r="CZ55" s="22">
        <f t="shared" si="111"/>
        <v>0</v>
      </c>
      <c r="DA55" s="22">
        <f t="shared" si="112"/>
        <v>0</v>
      </c>
      <c r="DB55" s="22">
        <f t="shared" si="113"/>
        <v>0</v>
      </c>
      <c r="DC55" s="22">
        <f t="shared" si="114"/>
        <v>0</v>
      </c>
      <c r="DE55" s="22">
        <f t="shared" si="83"/>
        <v>0</v>
      </c>
      <c r="DF55" s="22">
        <f t="shared" si="84"/>
        <v>0</v>
      </c>
      <c r="DG55" s="22">
        <f t="shared" si="85"/>
        <v>0</v>
      </c>
      <c r="DH55" s="22">
        <f t="shared" si="86"/>
        <v>0</v>
      </c>
      <c r="DI55" s="22">
        <f t="shared" si="87"/>
        <v>0</v>
      </c>
      <c r="DJ55" s="22">
        <f t="shared" si="88"/>
        <v>0</v>
      </c>
      <c r="DK55" s="22">
        <f t="shared" si="89"/>
        <v>0</v>
      </c>
      <c r="DL55" s="22">
        <f t="shared" si="90"/>
        <v>0</v>
      </c>
      <c r="DM55" s="22">
        <f t="shared" si="91"/>
        <v>0</v>
      </c>
      <c r="DN55" s="22">
        <f t="shared" si="92"/>
        <v>0</v>
      </c>
      <c r="DO55" s="22">
        <f t="shared" si="93"/>
        <v>0</v>
      </c>
      <c r="DP55" s="22">
        <f t="shared" si="94"/>
        <v>0</v>
      </c>
      <c r="DQ55" s="22">
        <f t="shared" si="95"/>
        <v>0</v>
      </c>
    </row>
    <row r="56" spans="1:121" s="22" customFormat="1" ht="15.75" thickBot="1">
      <c r="A56" s="104" t="str">
        <f>UNESP!A17</f>
        <v>UNESP</v>
      </c>
      <c r="B56" s="104">
        <f>UNESP!B17</f>
        <v>15</v>
      </c>
      <c r="C56" s="104" t="str">
        <f>UNESP!C17</f>
        <v>PEDRO BALIKIAN JR</v>
      </c>
      <c r="D56" s="99" t="str">
        <f>UNESP!D17</f>
        <v>p</v>
      </c>
      <c r="E56" s="104">
        <f>UNESP!E17</f>
        <v>0</v>
      </c>
      <c r="F56" s="104">
        <f>UNESP!F17</f>
        <v>1</v>
      </c>
      <c r="G56" s="104">
        <f>UNESP!G17</f>
        <v>0</v>
      </c>
      <c r="H56" s="104">
        <f>UNESP!H17</f>
        <v>0</v>
      </c>
      <c r="I56" s="104">
        <f>UNESP!I17</f>
        <v>0</v>
      </c>
      <c r="J56" s="104">
        <f>UNESP!J17</f>
        <v>0</v>
      </c>
      <c r="K56" s="104">
        <f>UNESP!K17</f>
        <v>0</v>
      </c>
      <c r="L56" s="104">
        <f>UNESP!L17</f>
        <v>0</v>
      </c>
      <c r="M56" s="104">
        <f>UNESP!M17</f>
        <v>0</v>
      </c>
      <c r="N56" s="104">
        <f>UNESP!N17</f>
        <v>0</v>
      </c>
      <c r="O56" s="104">
        <f>UNESP!O17</f>
        <v>0</v>
      </c>
      <c r="P56" s="104">
        <f>UNESP!P17</f>
        <v>0</v>
      </c>
      <c r="Q56" s="104">
        <f>UNESP!Q17</f>
        <v>0</v>
      </c>
      <c r="R56" s="104">
        <f>UNESP!R17</f>
        <v>0</v>
      </c>
      <c r="S56" s="104">
        <f>UNESP!S17</f>
        <v>0</v>
      </c>
      <c r="T56" s="99" t="str">
        <f>UNESP!T17</f>
        <v>c</v>
      </c>
      <c r="U56" s="104">
        <f>UNESP!U17</f>
        <v>0</v>
      </c>
      <c r="V56" s="104">
        <f>UNESP!V17</f>
        <v>0</v>
      </c>
      <c r="W56" s="104">
        <f>UNESP!W17</f>
        <v>0</v>
      </c>
      <c r="X56" s="104">
        <f>UNESP!X17</f>
        <v>0</v>
      </c>
      <c r="Y56" s="104">
        <f>UNESP!Y17</f>
        <v>0</v>
      </c>
      <c r="Z56" s="104">
        <f>UNESP!Z17</f>
        <v>0</v>
      </c>
      <c r="AA56" s="104">
        <f>UNESP!AA17</f>
        <v>0</v>
      </c>
      <c r="AB56" s="104">
        <f>UNESP!AB17</f>
        <v>0</v>
      </c>
      <c r="AC56" s="104">
        <f>UNESP!AC17</f>
        <v>0</v>
      </c>
      <c r="AD56" s="104">
        <f>UNESP!AD17</f>
        <v>0</v>
      </c>
      <c r="AE56" s="104">
        <f>UNESP!AE17</f>
        <v>0</v>
      </c>
      <c r="AF56" s="104">
        <f>UNESP!AF17</f>
        <v>0</v>
      </c>
      <c r="AG56" s="104">
        <f>UNESP!AG17</f>
        <v>0</v>
      </c>
      <c r="AH56" s="104">
        <f>UNESP!AH17</f>
        <v>0</v>
      </c>
      <c r="AI56" s="104">
        <f>UNESP!AI17</f>
        <v>0</v>
      </c>
      <c r="AJ56" s="48"/>
      <c r="AK56" s="89"/>
      <c r="AL56" s="31"/>
      <c r="AM56" s="31"/>
      <c r="AN56" s="25"/>
      <c r="AO56" s="25"/>
      <c r="AP56" s="25"/>
      <c r="AQ56" s="25"/>
      <c r="AR56" s="26"/>
      <c r="AS56" s="24"/>
      <c r="AT56" s="24"/>
      <c r="AU56" s="24"/>
      <c r="AV56" s="24"/>
      <c r="AW56" s="24"/>
      <c r="AX56" s="24"/>
      <c r="AY56" s="24"/>
      <c r="AZ56" s="27">
        <f t="shared" si="55"/>
        <v>1</v>
      </c>
      <c r="BA56" s="28">
        <f t="shared" si="56"/>
        <v>0</v>
      </c>
      <c r="BB56" s="29">
        <f t="shared" si="57"/>
        <v>1</v>
      </c>
      <c r="BC56" s="29">
        <f t="shared" si="58"/>
        <v>1</v>
      </c>
      <c r="BD56" s="29">
        <f t="shared" si="59"/>
        <v>0</v>
      </c>
      <c r="BE56" s="29">
        <f t="shared" si="60"/>
        <v>1</v>
      </c>
      <c r="BF56" s="29">
        <f t="shared" si="61"/>
        <v>0</v>
      </c>
      <c r="BG56" s="29">
        <f t="shared" si="62"/>
        <v>1</v>
      </c>
      <c r="BH56" s="29">
        <f t="shared" si="63"/>
        <v>0</v>
      </c>
      <c r="BI56" s="29">
        <f t="shared" si="64"/>
        <v>0</v>
      </c>
      <c r="BJ56" s="29">
        <f t="shared" si="65"/>
        <v>0</v>
      </c>
      <c r="BK56" s="29">
        <f t="shared" si="66"/>
        <v>0</v>
      </c>
      <c r="BL56" s="29">
        <f t="shared" si="67"/>
        <v>0</v>
      </c>
      <c r="BM56" s="29">
        <f t="shared" si="68"/>
        <v>0</v>
      </c>
      <c r="BN56" s="29">
        <f t="shared" si="69"/>
        <v>0</v>
      </c>
      <c r="BO56" s="29">
        <f t="shared" si="70"/>
        <v>0</v>
      </c>
      <c r="BP56" s="29">
        <f t="shared" si="71"/>
        <v>0</v>
      </c>
      <c r="BQ56" s="29">
        <f t="shared" si="72"/>
        <v>0</v>
      </c>
      <c r="BR56" s="29">
        <f t="shared" si="73"/>
        <v>0</v>
      </c>
      <c r="BS56" s="29">
        <f t="shared" si="74"/>
        <v>0</v>
      </c>
      <c r="BT56" s="29">
        <f t="shared" si="75"/>
        <v>0</v>
      </c>
      <c r="BU56" s="30">
        <f t="shared" si="76"/>
        <v>0</v>
      </c>
      <c r="BV56" s="30">
        <f t="shared" si="77"/>
        <v>0</v>
      </c>
      <c r="BX56" s="28">
        <f t="shared" si="78"/>
        <v>80</v>
      </c>
      <c r="BY56" s="29">
        <f t="shared" si="79"/>
        <v>0</v>
      </c>
      <c r="BZ56" s="29">
        <f t="shared" si="80"/>
        <v>0</v>
      </c>
      <c r="CA56" s="29">
        <f t="shared" si="81"/>
        <v>0</v>
      </c>
      <c r="CB56" s="29">
        <f t="shared" si="82"/>
        <v>0</v>
      </c>
      <c r="CC56" s="30">
        <f t="shared" si="45"/>
        <v>80</v>
      </c>
      <c r="CD56" s="156">
        <f t="shared" si="6"/>
        <v>6.6666666666666714</v>
      </c>
      <c r="CE56" s="22">
        <f t="shared" si="46"/>
        <v>3</v>
      </c>
      <c r="CF56" s="156">
        <f t="shared" si="7"/>
        <v>-13.333333333333329</v>
      </c>
      <c r="CG56" s="22" t="str">
        <f t="shared" si="47"/>
        <v>NAO</v>
      </c>
      <c r="CH56" s="156">
        <f t="shared" si="8"/>
        <v>-33.333333333333329</v>
      </c>
      <c r="CI56" s="22" t="str">
        <f t="shared" si="48"/>
        <v>NAO</v>
      </c>
      <c r="CJ56" s="22">
        <f t="shared" si="96"/>
        <v>9.9918815962030852E-2</v>
      </c>
      <c r="CK56" s="22">
        <f t="shared" si="97"/>
        <v>9.9918815962030852E-2</v>
      </c>
      <c r="CM56" s="22">
        <f t="shared" si="98"/>
        <v>0</v>
      </c>
      <c r="CN56" s="22">
        <f t="shared" si="99"/>
        <v>0.31746031746031744</v>
      </c>
      <c r="CO56" s="22">
        <f t="shared" si="100"/>
        <v>0</v>
      </c>
      <c r="CP56" s="22">
        <f t="shared" si="101"/>
        <v>0</v>
      </c>
      <c r="CQ56" s="22">
        <f t="shared" si="102"/>
        <v>0</v>
      </c>
      <c r="CR56" s="22">
        <f t="shared" si="103"/>
        <v>0</v>
      </c>
      <c r="CS56" s="22">
        <f t="shared" si="104"/>
        <v>0</v>
      </c>
      <c r="CT56" s="22" t="e">
        <f t="shared" si="105"/>
        <v>#DIV/0!</v>
      </c>
      <c r="CU56" s="22" t="e">
        <f t="shared" si="106"/>
        <v>#DIV/0!</v>
      </c>
      <c r="CV56" s="22">
        <f t="shared" si="107"/>
        <v>0</v>
      </c>
      <c r="CW56" s="22">
        <f t="shared" si="108"/>
        <v>0</v>
      </c>
      <c r="CX56" s="22">
        <f t="shared" si="109"/>
        <v>0</v>
      </c>
      <c r="CY56" s="22" t="e">
        <f t="shared" si="110"/>
        <v>#DIV/0!</v>
      </c>
      <c r="CZ56" s="22">
        <f t="shared" si="111"/>
        <v>0</v>
      </c>
      <c r="DA56" s="22">
        <f t="shared" si="112"/>
        <v>0</v>
      </c>
      <c r="DB56" s="22">
        <f t="shared" si="113"/>
        <v>0</v>
      </c>
      <c r="DC56" s="22">
        <f t="shared" si="114"/>
        <v>0</v>
      </c>
      <c r="DE56" s="22">
        <f t="shared" si="83"/>
        <v>0</v>
      </c>
      <c r="DF56" s="22">
        <f t="shared" si="84"/>
        <v>1</v>
      </c>
      <c r="DG56" s="22">
        <f t="shared" si="85"/>
        <v>0</v>
      </c>
      <c r="DH56" s="22">
        <f t="shared" si="86"/>
        <v>0</v>
      </c>
      <c r="DI56" s="22">
        <f t="shared" si="87"/>
        <v>0</v>
      </c>
      <c r="DJ56" s="22">
        <f t="shared" si="88"/>
        <v>0</v>
      </c>
      <c r="DK56" s="22">
        <f t="shared" si="89"/>
        <v>0</v>
      </c>
      <c r="DL56" s="22">
        <f t="shared" si="90"/>
        <v>0</v>
      </c>
      <c r="DM56" s="22">
        <f t="shared" si="91"/>
        <v>0</v>
      </c>
      <c r="DN56" s="22">
        <f t="shared" si="92"/>
        <v>0</v>
      </c>
      <c r="DO56" s="22">
        <f t="shared" si="93"/>
        <v>0</v>
      </c>
      <c r="DP56" s="22">
        <f t="shared" si="94"/>
        <v>0</v>
      </c>
      <c r="DQ56" s="22">
        <f t="shared" si="95"/>
        <v>0</v>
      </c>
    </row>
    <row r="57" spans="1:121" s="22" customFormat="1" ht="15.75" thickBot="1">
      <c r="A57" s="104" t="str">
        <f>UNESP!A18</f>
        <v>UNESP</v>
      </c>
      <c r="B57" s="104">
        <f>UNESP!B18</f>
        <v>16</v>
      </c>
      <c r="C57" s="104" t="str">
        <f>UNESP!C18</f>
        <v>RUBEN DE FARIA NEGRAO FILHO</v>
      </c>
      <c r="D57" s="99" t="str">
        <f>UNESP!D18</f>
        <v>p</v>
      </c>
      <c r="E57" s="104">
        <f>UNESP!E18</f>
        <v>0</v>
      </c>
      <c r="F57" s="104">
        <f>UNESP!F18</f>
        <v>1</v>
      </c>
      <c r="G57" s="104">
        <f>UNESP!G18</f>
        <v>1</v>
      </c>
      <c r="H57" s="104">
        <f>UNESP!H18</f>
        <v>1</v>
      </c>
      <c r="I57" s="104">
        <f>UNESP!I18</f>
        <v>0</v>
      </c>
      <c r="J57" s="104">
        <f>UNESP!J18</f>
        <v>0</v>
      </c>
      <c r="K57" s="104">
        <f>UNESP!K18</f>
        <v>0</v>
      </c>
      <c r="L57" s="104">
        <f>UNESP!L18</f>
        <v>0</v>
      </c>
      <c r="M57" s="104">
        <f>UNESP!M18</f>
        <v>0</v>
      </c>
      <c r="N57" s="104">
        <f>UNESP!N18</f>
        <v>0</v>
      </c>
      <c r="O57" s="104">
        <f>UNESP!O18</f>
        <v>0</v>
      </c>
      <c r="P57" s="104">
        <f>UNESP!P18</f>
        <v>0</v>
      </c>
      <c r="Q57" s="104">
        <f>UNESP!Q18</f>
        <v>0</v>
      </c>
      <c r="R57" s="104">
        <f>UNESP!R18</f>
        <v>0</v>
      </c>
      <c r="S57" s="104">
        <f>UNESP!S18</f>
        <v>0</v>
      </c>
      <c r="T57" s="99" t="str">
        <f>UNESP!T18</f>
        <v>p</v>
      </c>
      <c r="U57" s="104">
        <f>UNESP!U18</f>
        <v>1</v>
      </c>
      <c r="V57" s="104">
        <f>UNESP!V18</f>
        <v>1</v>
      </c>
      <c r="W57" s="104">
        <f>UNESP!W18</f>
        <v>0</v>
      </c>
      <c r="X57" s="104">
        <f>UNESP!X18</f>
        <v>1</v>
      </c>
      <c r="Y57" s="104">
        <f>UNESP!Y18</f>
        <v>0</v>
      </c>
      <c r="Z57" s="104">
        <f>UNESP!Z18</f>
        <v>0</v>
      </c>
      <c r="AA57" s="104">
        <f>UNESP!AA18</f>
        <v>1</v>
      </c>
      <c r="AB57" s="104">
        <f>UNESP!AB18</f>
        <v>0</v>
      </c>
      <c r="AC57" s="104">
        <f>UNESP!AC18</f>
        <v>0</v>
      </c>
      <c r="AD57" s="104">
        <f>UNESP!AD18</f>
        <v>0</v>
      </c>
      <c r="AE57" s="104">
        <f>UNESP!AE18</f>
        <v>0</v>
      </c>
      <c r="AF57" s="104">
        <f>UNESP!AF18</f>
        <v>0</v>
      </c>
      <c r="AG57" s="104">
        <f>UNESP!AG18</f>
        <v>0</v>
      </c>
      <c r="AH57" s="104">
        <f>UNESP!AH18</f>
        <v>0</v>
      </c>
      <c r="AI57" s="104">
        <f>UNESP!AI18</f>
        <v>0</v>
      </c>
      <c r="AJ57" s="48"/>
      <c r="AK57" s="89"/>
      <c r="AL57" s="31"/>
      <c r="AM57" s="31"/>
      <c r="AN57" s="25"/>
      <c r="AO57" s="25"/>
      <c r="AP57" s="25"/>
      <c r="AQ57" s="25"/>
      <c r="AR57" s="26"/>
      <c r="AS57" s="24"/>
      <c r="AT57" s="24"/>
      <c r="AU57" s="24"/>
      <c r="AV57" s="24"/>
      <c r="AW57" s="24"/>
      <c r="AX57" s="24"/>
      <c r="AY57" s="24"/>
      <c r="AZ57" s="27">
        <f t="shared" si="55"/>
        <v>2</v>
      </c>
      <c r="BA57" s="28">
        <f t="shared" si="56"/>
        <v>1</v>
      </c>
      <c r="BB57" s="29">
        <f t="shared" si="57"/>
        <v>2</v>
      </c>
      <c r="BC57" s="29">
        <f t="shared" si="58"/>
        <v>3</v>
      </c>
      <c r="BD57" s="29">
        <f t="shared" si="59"/>
        <v>1</v>
      </c>
      <c r="BE57" s="29">
        <f t="shared" si="60"/>
        <v>4</v>
      </c>
      <c r="BF57" s="29">
        <f t="shared" si="61"/>
        <v>2</v>
      </c>
      <c r="BG57" s="29">
        <f t="shared" si="62"/>
        <v>6</v>
      </c>
      <c r="BH57" s="29">
        <f t="shared" si="63"/>
        <v>0</v>
      </c>
      <c r="BI57" s="29">
        <f t="shared" si="64"/>
        <v>0</v>
      </c>
      <c r="BJ57" s="29">
        <f t="shared" si="65"/>
        <v>1</v>
      </c>
      <c r="BK57" s="29">
        <f t="shared" si="66"/>
        <v>0</v>
      </c>
      <c r="BL57" s="29">
        <f t="shared" si="67"/>
        <v>0</v>
      </c>
      <c r="BM57" s="29">
        <f t="shared" si="68"/>
        <v>0</v>
      </c>
      <c r="BN57" s="29">
        <f t="shared" si="69"/>
        <v>0</v>
      </c>
      <c r="BO57" s="29">
        <f t="shared" si="70"/>
        <v>0</v>
      </c>
      <c r="BP57" s="29">
        <f t="shared" si="71"/>
        <v>0</v>
      </c>
      <c r="BQ57" s="29">
        <f t="shared" si="72"/>
        <v>0</v>
      </c>
      <c r="BR57" s="29">
        <f t="shared" si="73"/>
        <v>0</v>
      </c>
      <c r="BS57" s="29">
        <f t="shared" si="74"/>
        <v>0</v>
      </c>
      <c r="BT57" s="29">
        <f t="shared" si="75"/>
        <v>0</v>
      </c>
      <c r="BU57" s="30">
        <f t="shared" si="76"/>
        <v>0</v>
      </c>
      <c r="BV57" s="30">
        <f t="shared" si="77"/>
        <v>0</v>
      </c>
      <c r="BX57" s="28">
        <f t="shared" si="78"/>
        <v>400</v>
      </c>
      <c r="BY57" s="29">
        <f t="shared" si="79"/>
        <v>0</v>
      </c>
      <c r="BZ57" s="29">
        <f t="shared" si="80"/>
        <v>5</v>
      </c>
      <c r="CA57" s="29">
        <f t="shared" si="81"/>
        <v>0</v>
      </c>
      <c r="CB57" s="29">
        <f t="shared" si="82"/>
        <v>0</v>
      </c>
      <c r="CC57" s="30">
        <f t="shared" si="45"/>
        <v>405</v>
      </c>
      <c r="CD57" s="156">
        <f t="shared" si="6"/>
        <v>258.33333333333337</v>
      </c>
      <c r="CE57" s="22">
        <f t="shared" si="46"/>
        <v>3</v>
      </c>
      <c r="CF57" s="156">
        <f t="shared" si="7"/>
        <v>218.33333333333334</v>
      </c>
      <c r="CG57" s="22">
        <f t="shared" si="47"/>
        <v>4</v>
      </c>
      <c r="CH57" s="156">
        <f t="shared" si="8"/>
        <v>178.33333333333334</v>
      </c>
      <c r="CI57" s="22">
        <f t="shared" si="48"/>
        <v>5</v>
      </c>
      <c r="CJ57" s="22">
        <f t="shared" si="96"/>
        <v>0.50583900580778118</v>
      </c>
      <c r="CK57" s="22">
        <f t="shared" si="97"/>
        <v>0.50583900580778118</v>
      </c>
      <c r="CM57" s="22">
        <f t="shared" si="98"/>
        <v>0.8</v>
      </c>
      <c r="CN57" s="22">
        <f t="shared" si="99"/>
        <v>0.63492063492063489</v>
      </c>
      <c r="CO57" s="22">
        <f t="shared" si="100"/>
        <v>0.19880715705765406</v>
      </c>
      <c r="CP57" s="22">
        <f t="shared" si="101"/>
        <v>0.88105726872246692</v>
      </c>
      <c r="CQ57" s="22">
        <f t="shared" si="102"/>
        <v>0</v>
      </c>
      <c r="CR57" s="22">
        <f t="shared" si="103"/>
        <v>0</v>
      </c>
      <c r="CS57" s="22">
        <f t="shared" si="104"/>
        <v>2.6315789473684212</v>
      </c>
      <c r="CT57" s="22" t="e">
        <f t="shared" si="105"/>
        <v>#DIV/0!</v>
      </c>
      <c r="CU57" s="22" t="e">
        <f t="shared" si="106"/>
        <v>#DIV/0!</v>
      </c>
      <c r="CV57" s="22">
        <f t="shared" si="107"/>
        <v>0</v>
      </c>
      <c r="CW57" s="22">
        <f t="shared" si="108"/>
        <v>0</v>
      </c>
      <c r="CX57" s="22">
        <f t="shared" si="109"/>
        <v>0</v>
      </c>
      <c r="CY57" s="22" t="e">
        <f t="shared" si="110"/>
        <v>#DIV/0!</v>
      </c>
      <c r="CZ57" s="22">
        <f t="shared" si="111"/>
        <v>0</v>
      </c>
      <c r="DA57" s="22">
        <f t="shared" si="112"/>
        <v>0</v>
      </c>
      <c r="DB57" s="22">
        <f t="shared" si="113"/>
        <v>0</v>
      </c>
      <c r="DC57" s="22">
        <f t="shared" si="114"/>
        <v>0</v>
      </c>
      <c r="DE57" s="22">
        <f t="shared" si="83"/>
        <v>1</v>
      </c>
      <c r="DF57" s="22">
        <f t="shared" si="84"/>
        <v>1</v>
      </c>
      <c r="DG57" s="22">
        <f t="shared" si="85"/>
        <v>1</v>
      </c>
      <c r="DH57" s="22">
        <f t="shared" si="86"/>
        <v>1</v>
      </c>
      <c r="DI57" s="22">
        <f t="shared" si="87"/>
        <v>0</v>
      </c>
      <c r="DJ57" s="22">
        <f t="shared" si="88"/>
        <v>0</v>
      </c>
      <c r="DK57" s="22">
        <f t="shared" si="89"/>
        <v>1</v>
      </c>
      <c r="DL57" s="22">
        <f t="shared" si="90"/>
        <v>0</v>
      </c>
      <c r="DM57" s="22">
        <f t="shared" si="91"/>
        <v>0</v>
      </c>
      <c r="DN57" s="22">
        <f t="shared" si="92"/>
        <v>0</v>
      </c>
      <c r="DO57" s="22">
        <f t="shared" si="93"/>
        <v>0</v>
      </c>
      <c r="DP57" s="22">
        <f t="shared" si="94"/>
        <v>0</v>
      </c>
      <c r="DQ57" s="22">
        <f t="shared" si="95"/>
        <v>0</v>
      </c>
    </row>
    <row r="58" spans="1:121" s="22" customFormat="1" ht="15.75" thickBot="1">
      <c r="A58" s="150" t="str">
        <f>UFPE!A3</f>
        <v>UFPE</v>
      </c>
      <c r="B58" s="150">
        <f>UFPE!B3</f>
        <v>1</v>
      </c>
      <c r="C58" s="150" t="str">
        <f>UFPE!C3</f>
        <v>Andrea Lemos Bezerra de Oliveira</v>
      </c>
      <c r="D58" s="99" t="str">
        <f>UFPE!D3</f>
        <v>P</v>
      </c>
      <c r="E58" s="150">
        <f>UFPE!E3</f>
        <v>0</v>
      </c>
      <c r="F58" s="150">
        <f>UFPE!F3</f>
        <v>1</v>
      </c>
      <c r="G58" s="150">
        <f>UFPE!G3</f>
        <v>0</v>
      </c>
      <c r="H58" s="150">
        <f>UFPE!H3</f>
        <v>0</v>
      </c>
      <c r="I58" s="150">
        <f>UFPE!I3</f>
        <v>1</v>
      </c>
      <c r="J58" s="150">
        <f>UFPE!J3</f>
        <v>0</v>
      </c>
      <c r="K58" s="150">
        <f>UFPE!K3</f>
        <v>0</v>
      </c>
      <c r="L58" s="150">
        <f>UFPE!L3</f>
        <v>0</v>
      </c>
      <c r="M58" s="150">
        <f>UFPE!M3</f>
        <v>0</v>
      </c>
      <c r="N58" s="150">
        <f>UFPE!N3</f>
        <v>0</v>
      </c>
      <c r="O58" s="150">
        <f>UFPE!O3</f>
        <v>0</v>
      </c>
      <c r="P58" s="150">
        <f>UFPE!P3</f>
        <v>0</v>
      </c>
      <c r="Q58" s="150">
        <f>UFPE!Q3</f>
        <v>0</v>
      </c>
      <c r="R58" s="150">
        <f>UFPE!R3</f>
        <v>0</v>
      </c>
      <c r="S58" s="150">
        <f>UFPE!S3</f>
        <v>0</v>
      </c>
      <c r="T58" s="99" t="str">
        <f>UFPE!T3</f>
        <v>P</v>
      </c>
      <c r="U58" s="150">
        <f>UFPE!U3</f>
        <v>1</v>
      </c>
      <c r="V58" s="150">
        <f>UFPE!V3</f>
        <v>3</v>
      </c>
      <c r="W58" s="150">
        <f>UFPE!W3</f>
        <v>1</v>
      </c>
      <c r="X58" s="150">
        <f>UFPE!X3</f>
        <v>0</v>
      </c>
      <c r="Y58" s="150">
        <f>UFPE!Y3</f>
        <v>0</v>
      </c>
      <c r="Z58" s="150">
        <f>UFPE!Z3</f>
        <v>0</v>
      </c>
      <c r="AA58" s="150">
        <f>UFPE!AA3</f>
        <v>0</v>
      </c>
      <c r="AB58" s="150">
        <f>UFPE!AB3</f>
        <v>0</v>
      </c>
      <c r="AC58" s="150">
        <f>UFPE!AC3</f>
        <v>0</v>
      </c>
      <c r="AD58" s="150">
        <f>UFPE!AD3</f>
        <v>0</v>
      </c>
      <c r="AE58" s="150">
        <f>UFPE!AE3</f>
        <v>0</v>
      </c>
      <c r="AF58" s="150">
        <f>UFPE!AF3</f>
        <v>0</v>
      </c>
      <c r="AG58" s="150">
        <f>UFPE!AG3</f>
        <v>0</v>
      </c>
      <c r="AH58" s="150">
        <f>UFPE!AH3</f>
        <v>0</v>
      </c>
      <c r="AI58" s="150">
        <f>UFPE!AI3</f>
        <v>0</v>
      </c>
      <c r="AJ58" s="48"/>
      <c r="AK58" s="89"/>
      <c r="AL58" s="31"/>
      <c r="AM58" s="31"/>
      <c r="AN58" s="25"/>
      <c r="AO58" s="25"/>
      <c r="AP58" s="25"/>
      <c r="AQ58" s="25"/>
      <c r="AR58" s="26"/>
      <c r="AS58" s="24"/>
      <c r="AT58" s="24"/>
      <c r="AU58" s="24"/>
      <c r="AV58" s="24"/>
      <c r="AW58" s="24"/>
      <c r="AX58" s="24"/>
      <c r="AY58" s="24"/>
      <c r="AZ58" s="27">
        <f t="shared" si="55"/>
        <v>2</v>
      </c>
      <c r="BA58" s="28">
        <f t="shared" si="56"/>
        <v>1</v>
      </c>
      <c r="BB58" s="29">
        <f t="shared" si="57"/>
        <v>4</v>
      </c>
      <c r="BC58" s="29">
        <f t="shared" si="58"/>
        <v>5</v>
      </c>
      <c r="BD58" s="29">
        <f t="shared" si="59"/>
        <v>1</v>
      </c>
      <c r="BE58" s="29">
        <f t="shared" si="60"/>
        <v>6</v>
      </c>
      <c r="BF58" s="29">
        <f t="shared" si="61"/>
        <v>0</v>
      </c>
      <c r="BG58" s="29">
        <f t="shared" si="62"/>
        <v>6</v>
      </c>
      <c r="BH58" s="29">
        <f t="shared" si="63"/>
        <v>1</v>
      </c>
      <c r="BI58" s="29">
        <f t="shared" si="64"/>
        <v>0</v>
      </c>
      <c r="BJ58" s="29">
        <f t="shared" si="65"/>
        <v>0</v>
      </c>
      <c r="BK58" s="29">
        <f t="shared" si="66"/>
        <v>0</v>
      </c>
      <c r="BL58" s="29">
        <f t="shared" si="67"/>
        <v>0</v>
      </c>
      <c r="BM58" s="29">
        <f t="shared" si="68"/>
        <v>0</v>
      </c>
      <c r="BN58" s="29">
        <f t="shared" si="69"/>
        <v>0</v>
      </c>
      <c r="BO58" s="29">
        <f t="shared" si="70"/>
        <v>0</v>
      </c>
      <c r="BP58" s="29">
        <f t="shared" si="71"/>
        <v>0</v>
      </c>
      <c r="BQ58" s="29">
        <f t="shared" si="72"/>
        <v>0</v>
      </c>
      <c r="BR58" s="29">
        <f t="shared" si="73"/>
        <v>0</v>
      </c>
      <c r="BS58" s="29">
        <f t="shared" si="74"/>
        <v>0</v>
      </c>
      <c r="BT58" s="29">
        <f t="shared" si="75"/>
        <v>0</v>
      </c>
      <c r="BU58" s="30">
        <f t="shared" si="76"/>
        <v>0</v>
      </c>
      <c r="BV58" s="30">
        <f t="shared" si="77"/>
        <v>0</v>
      </c>
      <c r="BX58" s="28">
        <f t="shared" si="78"/>
        <v>500</v>
      </c>
      <c r="BY58" s="29">
        <f t="shared" si="79"/>
        <v>0</v>
      </c>
      <c r="BZ58" s="29">
        <f t="shared" si="80"/>
        <v>0</v>
      </c>
      <c r="CA58" s="29">
        <f t="shared" si="81"/>
        <v>0</v>
      </c>
      <c r="CB58" s="29">
        <f t="shared" si="82"/>
        <v>0</v>
      </c>
      <c r="CC58" s="30">
        <f t="shared" si="45"/>
        <v>500</v>
      </c>
      <c r="CD58" s="156">
        <f t="shared" si="6"/>
        <v>353.33333333333337</v>
      </c>
      <c r="CE58" s="22">
        <f t="shared" si="46"/>
        <v>3</v>
      </c>
      <c r="CF58" s="156">
        <f t="shared" si="7"/>
        <v>313.33333333333337</v>
      </c>
      <c r="CG58" s="22">
        <f t="shared" si="47"/>
        <v>4</v>
      </c>
      <c r="CH58" s="156">
        <f t="shared" si="8"/>
        <v>273.33333333333337</v>
      </c>
      <c r="CI58" s="22">
        <f t="shared" si="48"/>
        <v>5</v>
      </c>
      <c r="CJ58" s="22">
        <f t="shared" si="96"/>
        <v>0.62449259976269278</v>
      </c>
      <c r="CK58" s="22">
        <f t="shared" si="97"/>
        <v>0.62449259976269278</v>
      </c>
      <c r="CM58" s="22">
        <f t="shared" si="98"/>
        <v>0.8</v>
      </c>
      <c r="CN58" s="22">
        <f t="shared" si="99"/>
        <v>1.2698412698412698</v>
      </c>
      <c r="CO58" s="22">
        <f t="shared" si="100"/>
        <v>0.19880715705765406</v>
      </c>
      <c r="CP58" s="22">
        <f t="shared" si="101"/>
        <v>0</v>
      </c>
      <c r="CQ58" s="22">
        <f t="shared" si="102"/>
        <v>1.0101010101010102</v>
      </c>
      <c r="CR58" s="22">
        <f t="shared" si="103"/>
        <v>0</v>
      </c>
      <c r="CS58" s="22">
        <f t="shared" si="104"/>
        <v>0</v>
      </c>
      <c r="CT58" s="22" t="e">
        <f t="shared" si="105"/>
        <v>#DIV/0!</v>
      </c>
      <c r="CU58" s="22" t="e">
        <f t="shared" si="106"/>
        <v>#DIV/0!</v>
      </c>
      <c r="CV58" s="22">
        <f t="shared" si="107"/>
        <v>0</v>
      </c>
      <c r="CW58" s="22">
        <f t="shared" si="108"/>
        <v>0</v>
      </c>
      <c r="CX58" s="22">
        <f t="shared" si="109"/>
        <v>0</v>
      </c>
      <c r="CY58" s="22" t="e">
        <f t="shared" si="110"/>
        <v>#DIV/0!</v>
      </c>
      <c r="CZ58" s="22">
        <f t="shared" si="111"/>
        <v>0</v>
      </c>
      <c r="DA58" s="22">
        <f t="shared" si="112"/>
        <v>0</v>
      </c>
      <c r="DB58" s="22">
        <f t="shared" si="113"/>
        <v>0</v>
      </c>
      <c r="DC58" s="22">
        <f t="shared" si="114"/>
        <v>0</v>
      </c>
      <c r="DE58" s="22">
        <f t="shared" si="83"/>
        <v>1</v>
      </c>
      <c r="DF58" s="22">
        <f t="shared" si="84"/>
        <v>1</v>
      </c>
      <c r="DG58" s="22">
        <f t="shared" si="85"/>
        <v>1</v>
      </c>
      <c r="DH58" s="22">
        <f t="shared" si="86"/>
        <v>0</v>
      </c>
      <c r="DI58" s="22">
        <f t="shared" si="87"/>
        <v>1</v>
      </c>
      <c r="DJ58" s="22">
        <f t="shared" si="88"/>
        <v>0</v>
      </c>
      <c r="DK58" s="22">
        <f t="shared" si="89"/>
        <v>0</v>
      </c>
      <c r="DL58" s="22">
        <f t="shared" si="90"/>
        <v>0</v>
      </c>
      <c r="DM58" s="22">
        <f t="shared" si="91"/>
        <v>0</v>
      </c>
      <c r="DN58" s="22">
        <f t="shared" si="92"/>
        <v>0</v>
      </c>
      <c r="DO58" s="22">
        <f t="shared" si="93"/>
        <v>0</v>
      </c>
      <c r="DP58" s="22">
        <f t="shared" si="94"/>
        <v>0</v>
      </c>
      <c r="DQ58" s="22">
        <f t="shared" si="95"/>
        <v>0</v>
      </c>
    </row>
    <row r="59" spans="1:121" s="22" customFormat="1" ht="15.75" thickBot="1">
      <c r="A59" s="150" t="str">
        <f>UFPE!A4</f>
        <v>UFPE</v>
      </c>
      <c r="B59" s="150">
        <f>UFPE!B4</f>
        <v>2</v>
      </c>
      <c r="C59" s="150" t="str">
        <f>UFPE!C4</f>
        <v>Armèle de Fátima Dornelas de Andrade</v>
      </c>
      <c r="D59" s="99" t="str">
        <f>UFPE!D4</f>
        <v>P</v>
      </c>
      <c r="E59" s="150">
        <f>UFPE!E4</f>
        <v>0</v>
      </c>
      <c r="F59" s="150">
        <f>UFPE!F4</f>
        <v>1</v>
      </c>
      <c r="G59" s="150">
        <f>UFPE!G4</f>
        <v>1</v>
      </c>
      <c r="H59" s="150">
        <f>UFPE!H4</f>
        <v>1</v>
      </c>
      <c r="I59" s="150">
        <f>UFPE!I4</f>
        <v>0</v>
      </c>
      <c r="J59" s="150">
        <f>UFPE!J4</f>
        <v>0</v>
      </c>
      <c r="K59" s="150">
        <f>UFPE!K4</f>
        <v>0</v>
      </c>
      <c r="L59" s="150">
        <f>UFPE!L4</f>
        <v>0</v>
      </c>
      <c r="M59" s="150">
        <f>UFPE!M4</f>
        <v>0</v>
      </c>
      <c r="N59" s="150">
        <f>UFPE!N4</f>
        <v>0</v>
      </c>
      <c r="O59" s="150">
        <f>UFPE!O4</f>
        <v>0</v>
      </c>
      <c r="P59" s="150">
        <f>UFPE!P4</f>
        <v>0</v>
      </c>
      <c r="Q59" s="150">
        <f>UFPE!Q4</f>
        <v>0</v>
      </c>
      <c r="R59" s="150">
        <f>UFPE!R4</f>
        <v>0</v>
      </c>
      <c r="S59" s="150">
        <f>UFPE!S4</f>
        <v>0</v>
      </c>
      <c r="T59" s="99" t="str">
        <f>UFPE!T4</f>
        <v>P</v>
      </c>
      <c r="U59" s="150">
        <f>UFPE!U4</f>
        <v>1</v>
      </c>
      <c r="V59" s="150">
        <f>UFPE!V4</f>
        <v>3</v>
      </c>
      <c r="W59" s="150">
        <f>UFPE!W4</f>
        <v>4</v>
      </c>
      <c r="X59" s="150">
        <f>UFPE!X4</f>
        <v>0</v>
      </c>
      <c r="Y59" s="150">
        <f>UFPE!Y4</f>
        <v>0</v>
      </c>
      <c r="Z59" s="150">
        <f>UFPE!Z4</f>
        <v>0</v>
      </c>
      <c r="AA59" s="150">
        <f>UFPE!AA4</f>
        <v>0</v>
      </c>
      <c r="AB59" s="150">
        <f>UFPE!AB4</f>
        <v>0</v>
      </c>
      <c r="AC59" s="150">
        <f>UFPE!AC4</f>
        <v>0</v>
      </c>
      <c r="AD59" s="150">
        <f>UFPE!AD4</f>
        <v>0</v>
      </c>
      <c r="AE59" s="150">
        <f>UFPE!AE4</f>
        <v>0</v>
      </c>
      <c r="AF59" s="150">
        <f>UFPE!AF4</f>
        <v>0</v>
      </c>
      <c r="AG59" s="150">
        <f>UFPE!AG4</f>
        <v>0</v>
      </c>
      <c r="AH59" s="150">
        <f>UFPE!AH4</f>
        <v>0</v>
      </c>
      <c r="AI59" s="150">
        <f>UFPE!AI4</f>
        <v>0</v>
      </c>
      <c r="AJ59" s="48"/>
      <c r="AK59" s="89"/>
      <c r="AL59" s="31"/>
      <c r="AM59" s="31"/>
      <c r="AN59" s="25"/>
      <c r="AO59" s="25"/>
      <c r="AP59" s="25"/>
      <c r="AQ59" s="25"/>
      <c r="AR59" s="26"/>
      <c r="AS59" s="24"/>
      <c r="AT59" s="24"/>
      <c r="AU59" s="24"/>
      <c r="AV59" s="24"/>
      <c r="AW59" s="24"/>
      <c r="AX59" s="24"/>
      <c r="AY59" s="24"/>
      <c r="AZ59" s="27">
        <f t="shared" si="55"/>
        <v>2</v>
      </c>
      <c r="BA59" s="28">
        <f t="shared" si="56"/>
        <v>1</v>
      </c>
      <c r="BB59" s="29">
        <f t="shared" si="57"/>
        <v>4</v>
      </c>
      <c r="BC59" s="29">
        <f t="shared" si="58"/>
        <v>5</v>
      </c>
      <c r="BD59" s="29">
        <f t="shared" si="59"/>
        <v>5</v>
      </c>
      <c r="BE59" s="29">
        <f t="shared" si="60"/>
        <v>10</v>
      </c>
      <c r="BF59" s="29">
        <f t="shared" si="61"/>
        <v>1</v>
      </c>
      <c r="BG59" s="29">
        <f t="shared" si="62"/>
        <v>11</v>
      </c>
      <c r="BH59" s="29">
        <f t="shared" si="63"/>
        <v>0</v>
      </c>
      <c r="BI59" s="29">
        <f t="shared" si="64"/>
        <v>0</v>
      </c>
      <c r="BJ59" s="29">
        <f t="shared" si="65"/>
        <v>0</v>
      </c>
      <c r="BK59" s="29">
        <f t="shared" si="66"/>
        <v>0</v>
      </c>
      <c r="BL59" s="29">
        <f t="shared" si="67"/>
        <v>0</v>
      </c>
      <c r="BM59" s="29">
        <f t="shared" si="68"/>
        <v>0</v>
      </c>
      <c r="BN59" s="29">
        <f t="shared" si="69"/>
        <v>0</v>
      </c>
      <c r="BO59" s="29">
        <f t="shared" si="70"/>
        <v>0</v>
      </c>
      <c r="BP59" s="29">
        <f t="shared" si="71"/>
        <v>0</v>
      </c>
      <c r="BQ59" s="29">
        <f t="shared" si="72"/>
        <v>0</v>
      </c>
      <c r="BR59" s="29">
        <f t="shared" si="73"/>
        <v>0</v>
      </c>
      <c r="BS59" s="29">
        <f t="shared" si="74"/>
        <v>0</v>
      </c>
      <c r="BT59" s="29">
        <f t="shared" si="75"/>
        <v>0</v>
      </c>
      <c r="BU59" s="30">
        <f t="shared" si="76"/>
        <v>0</v>
      </c>
      <c r="BV59" s="30">
        <f t="shared" si="77"/>
        <v>0</v>
      </c>
      <c r="BX59" s="28">
        <f t="shared" si="78"/>
        <v>760</v>
      </c>
      <c r="BY59" s="29">
        <f t="shared" si="79"/>
        <v>0</v>
      </c>
      <c r="BZ59" s="29">
        <f t="shared" si="80"/>
        <v>0</v>
      </c>
      <c r="CA59" s="29">
        <f t="shared" si="81"/>
        <v>0</v>
      </c>
      <c r="CB59" s="29">
        <f t="shared" si="82"/>
        <v>0</v>
      </c>
      <c r="CC59" s="30">
        <f t="shared" si="45"/>
        <v>760</v>
      </c>
      <c r="CD59" s="156">
        <f t="shared" si="6"/>
        <v>613.33333333333337</v>
      </c>
      <c r="CE59" s="22">
        <f t="shared" si="46"/>
        <v>3</v>
      </c>
      <c r="CF59" s="156">
        <f t="shared" si="7"/>
        <v>573.33333333333337</v>
      </c>
      <c r="CG59" s="22">
        <f t="shared" si="47"/>
        <v>4</v>
      </c>
      <c r="CH59" s="156">
        <f t="shared" si="8"/>
        <v>533.33333333333337</v>
      </c>
      <c r="CI59" s="22">
        <f t="shared" si="48"/>
        <v>5</v>
      </c>
      <c r="CJ59" s="22">
        <f t="shared" si="96"/>
        <v>0.94922875163929299</v>
      </c>
      <c r="CK59" s="22">
        <f t="shared" si="97"/>
        <v>0.94922875163929299</v>
      </c>
      <c r="CM59" s="22">
        <f t="shared" si="98"/>
        <v>0.8</v>
      </c>
      <c r="CN59" s="22">
        <f t="shared" si="99"/>
        <v>1.2698412698412698</v>
      </c>
      <c r="CO59" s="22">
        <f t="shared" si="100"/>
        <v>0.9940357852882703</v>
      </c>
      <c r="CP59" s="22">
        <f t="shared" si="101"/>
        <v>0.44052863436123346</v>
      </c>
      <c r="CQ59" s="22">
        <f t="shared" si="102"/>
        <v>0</v>
      </c>
      <c r="CR59" s="22">
        <f t="shared" si="103"/>
        <v>0</v>
      </c>
      <c r="CS59" s="22">
        <f t="shared" si="104"/>
        <v>0</v>
      </c>
      <c r="CT59" s="22" t="e">
        <f t="shared" si="105"/>
        <v>#DIV/0!</v>
      </c>
      <c r="CU59" s="22" t="e">
        <f t="shared" si="106"/>
        <v>#DIV/0!</v>
      </c>
      <c r="CV59" s="22">
        <f t="shared" si="107"/>
        <v>0</v>
      </c>
      <c r="CW59" s="22">
        <f t="shared" si="108"/>
        <v>0</v>
      </c>
      <c r="CX59" s="22">
        <f t="shared" si="109"/>
        <v>0</v>
      </c>
      <c r="CY59" s="22" t="e">
        <f t="shared" si="110"/>
        <v>#DIV/0!</v>
      </c>
      <c r="CZ59" s="22">
        <f t="shared" si="111"/>
        <v>0</v>
      </c>
      <c r="DA59" s="22">
        <f t="shared" si="112"/>
        <v>0</v>
      </c>
      <c r="DB59" s="22">
        <f t="shared" si="113"/>
        <v>0</v>
      </c>
      <c r="DC59" s="22">
        <f t="shared" si="114"/>
        <v>0</v>
      </c>
      <c r="DE59" s="22">
        <f t="shared" si="83"/>
        <v>1</v>
      </c>
      <c r="DF59" s="22">
        <f t="shared" si="84"/>
        <v>1</v>
      </c>
      <c r="DG59" s="22">
        <f t="shared" si="85"/>
        <v>1</v>
      </c>
      <c r="DH59" s="22">
        <f t="shared" si="86"/>
        <v>1</v>
      </c>
      <c r="DI59" s="22">
        <f t="shared" si="87"/>
        <v>0</v>
      </c>
      <c r="DJ59" s="22">
        <f t="shared" si="88"/>
        <v>0</v>
      </c>
      <c r="DK59" s="22">
        <f t="shared" si="89"/>
        <v>0</v>
      </c>
      <c r="DL59" s="22">
        <f t="shared" si="90"/>
        <v>0</v>
      </c>
      <c r="DM59" s="22">
        <f t="shared" si="91"/>
        <v>0</v>
      </c>
      <c r="DN59" s="22">
        <f t="shared" si="92"/>
        <v>0</v>
      </c>
      <c r="DO59" s="22">
        <f t="shared" si="93"/>
        <v>0</v>
      </c>
      <c r="DP59" s="22">
        <f t="shared" si="94"/>
        <v>0</v>
      </c>
      <c r="DQ59" s="22">
        <f t="shared" si="95"/>
        <v>0</v>
      </c>
    </row>
    <row r="60" spans="1:121" s="22" customFormat="1" ht="15.75" thickBot="1">
      <c r="A60" s="150" t="str">
        <f>UFPE!A5</f>
        <v>UFPE</v>
      </c>
      <c r="B60" s="150">
        <f>UFPE!B5</f>
        <v>3</v>
      </c>
      <c r="C60" s="150" t="str">
        <f>UFPE!C5</f>
        <v>Caroline Wanderley Souto Ferreira Anselmo</v>
      </c>
      <c r="D60" s="99" t="str">
        <f>UFPE!D5</f>
        <v>P</v>
      </c>
      <c r="E60" s="150">
        <f>UFPE!E5</f>
        <v>0</v>
      </c>
      <c r="F60" s="150">
        <f>UFPE!F5</f>
        <v>0</v>
      </c>
      <c r="G60" s="150">
        <f>UFPE!G5</f>
        <v>0</v>
      </c>
      <c r="H60" s="150">
        <f>UFPE!H5</f>
        <v>0</v>
      </c>
      <c r="I60" s="150">
        <f>UFPE!I5</f>
        <v>0</v>
      </c>
      <c r="J60" s="150">
        <f>UFPE!J5</f>
        <v>0</v>
      </c>
      <c r="K60" s="150">
        <f>UFPE!K5</f>
        <v>0</v>
      </c>
      <c r="L60" s="150">
        <f>UFPE!L5</f>
        <v>0</v>
      </c>
      <c r="M60" s="150">
        <f>UFPE!M5</f>
        <v>0</v>
      </c>
      <c r="N60" s="150">
        <f>UFPE!N5</f>
        <v>0</v>
      </c>
      <c r="O60" s="150">
        <f>UFPE!O5</f>
        <v>0</v>
      </c>
      <c r="P60" s="150">
        <f>UFPE!P5</f>
        <v>0</v>
      </c>
      <c r="Q60" s="150">
        <f>UFPE!Q5</f>
        <v>0</v>
      </c>
      <c r="R60" s="150">
        <f>UFPE!R5</f>
        <v>0</v>
      </c>
      <c r="S60" s="150">
        <f>UFPE!S5</f>
        <v>0</v>
      </c>
      <c r="T60" s="99" t="str">
        <f>UFPE!T5</f>
        <v>P</v>
      </c>
      <c r="U60" s="150">
        <f>UFPE!U5</f>
        <v>0</v>
      </c>
      <c r="V60" s="150">
        <f>UFPE!V5</f>
        <v>0</v>
      </c>
      <c r="W60" s="150">
        <f>UFPE!W5</f>
        <v>1</v>
      </c>
      <c r="X60" s="150">
        <f>UFPE!X5</f>
        <v>0</v>
      </c>
      <c r="Y60" s="150">
        <f>UFPE!Y5</f>
        <v>0</v>
      </c>
      <c r="Z60" s="150">
        <f>UFPE!Z5</f>
        <v>0</v>
      </c>
      <c r="AA60" s="150">
        <f>UFPE!AA5</f>
        <v>0</v>
      </c>
      <c r="AB60" s="150">
        <f>UFPE!AB5</f>
        <v>0</v>
      </c>
      <c r="AC60" s="150">
        <f>UFPE!AC5</f>
        <v>0</v>
      </c>
      <c r="AD60" s="150">
        <f>UFPE!AD5</f>
        <v>0</v>
      </c>
      <c r="AE60" s="150">
        <f>UFPE!AE5</f>
        <v>0</v>
      </c>
      <c r="AF60" s="150">
        <f>UFPE!AF5</f>
        <v>0</v>
      </c>
      <c r="AG60" s="150">
        <f>UFPE!AG5</f>
        <v>0</v>
      </c>
      <c r="AH60" s="150">
        <f>UFPE!AH5</f>
        <v>0</v>
      </c>
      <c r="AI60" s="150">
        <f>UFPE!AI5</f>
        <v>0</v>
      </c>
      <c r="AJ60" s="48"/>
      <c r="AK60" s="89"/>
      <c r="AL60" s="31"/>
      <c r="AM60" s="31"/>
      <c r="AN60" s="25"/>
      <c r="AO60" s="25"/>
      <c r="AP60" s="25"/>
      <c r="AQ60" s="25"/>
      <c r="AR60" s="26"/>
      <c r="AS60" s="24"/>
      <c r="AT60" s="24"/>
      <c r="AU60" s="24"/>
      <c r="AV60" s="24"/>
      <c r="AW60" s="24"/>
      <c r="AX60" s="24"/>
      <c r="AY60" s="24"/>
      <c r="AZ60" s="27">
        <f t="shared" si="55"/>
        <v>2</v>
      </c>
      <c r="BA60" s="28">
        <f t="shared" si="56"/>
        <v>0</v>
      </c>
      <c r="BB60" s="29">
        <f t="shared" si="57"/>
        <v>0</v>
      </c>
      <c r="BC60" s="29">
        <f t="shared" si="58"/>
        <v>0</v>
      </c>
      <c r="BD60" s="29">
        <f t="shared" si="59"/>
        <v>1</v>
      </c>
      <c r="BE60" s="29">
        <f t="shared" si="60"/>
        <v>1</v>
      </c>
      <c r="BF60" s="29">
        <f t="shared" si="61"/>
        <v>0</v>
      </c>
      <c r="BG60" s="29">
        <f t="shared" si="62"/>
        <v>1</v>
      </c>
      <c r="BH60" s="29">
        <f t="shared" si="63"/>
        <v>0</v>
      </c>
      <c r="BI60" s="29">
        <f t="shared" si="64"/>
        <v>0</v>
      </c>
      <c r="BJ60" s="29">
        <f t="shared" si="65"/>
        <v>0</v>
      </c>
      <c r="BK60" s="29">
        <f t="shared" si="66"/>
        <v>0</v>
      </c>
      <c r="BL60" s="29">
        <f t="shared" si="67"/>
        <v>0</v>
      </c>
      <c r="BM60" s="29">
        <f t="shared" si="68"/>
        <v>0</v>
      </c>
      <c r="BN60" s="29">
        <f t="shared" si="69"/>
        <v>0</v>
      </c>
      <c r="BO60" s="29">
        <f t="shared" si="70"/>
        <v>0</v>
      </c>
      <c r="BP60" s="29">
        <f t="shared" si="71"/>
        <v>0</v>
      </c>
      <c r="BQ60" s="29">
        <f t="shared" si="72"/>
        <v>0</v>
      </c>
      <c r="BR60" s="29">
        <f t="shared" si="73"/>
        <v>0</v>
      </c>
      <c r="BS60" s="29">
        <f t="shared" si="74"/>
        <v>0</v>
      </c>
      <c r="BT60" s="29">
        <f t="shared" si="75"/>
        <v>0</v>
      </c>
      <c r="BU60" s="30">
        <f t="shared" si="76"/>
        <v>0</v>
      </c>
      <c r="BV60" s="30">
        <f t="shared" si="77"/>
        <v>0</v>
      </c>
      <c r="BX60" s="28">
        <f t="shared" si="78"/>
        <v>60</v>
      </c>
      <c r="BY60" s="29">
        <f t="shared" si="79"/>
        <v>0</v>
      </c>
      <c r="BZ60" s="29">
        <f t="shared" si="80"/>
        <v>0</v>
      </c>
      <c r="CA60" s="29">
        <f t="shared" si="81"/>
        <v>0</v>
      </c>
      <c r="CB60" s="29">
        <f t="shared" si="82"/>
        <v>0</v>
      </c>
      <c r="CC60" s="30">
        <f t="shared" si="45"/>
        <v>60</v>
      </c>
      <c r="CD60" s="156">
        <f t="shared" si="6"/>
        <v>-86.666666666666657</v>
      </c>
      <c r="CE60" s="22" t="str">
        <f t="shared" si="46"/>
        <v>NAO</v>
      </c>
      <c r="CF60" s="156">
        <f t="shared" si="7"/>
        <v>-126.66666666666666</v>
      </c>
      <c r="CG60" s="22" t="str">
        <f t="shared" si="47"/>
        <v>NAO</v>
      </c>
      <c r="CH60" s="156">
        <f t="shared" si="8"/>
        <v>-166.66666666666666</v>
      </c>
      <c r="CI60" s="22" t="str">
        <f t="shared" si="48"/>
        <v>NAO</v>
      </c>
      <c r="CJ60" s="22">
        <f t="shared" si="96"/>
        <v>7.4939111971523142E-2</v>
      </c>
      <c r="CK60" s="22">
        <f t="shared" si="97"/>
        <v>7.4939111971523142E-2</v>
      </c>
      <c r="CM60" s="22">
        <f t="shared" si="98"/>
        <v>0</v>
      </c>
      <c r="CN60" s="22">
        <f t="shared" si="99"/>
        <v>0</v>
      </c>
      <c r="CO60" s="22">
        <f t="shared" si="100"/>
        <v>0.19880715705765406</v>
      </c>
      <c r="CP60" s="22">
        <f t="shared" si="101"/>
        <v>0</v>
      </c>
      <c r="CQ60" s="22">
        <f t="shared" si="102"/>
        <v>0</v>
      </c>
      <c r="CR60" s="22">
        <f t="shared" si="103"/>
        <v>0</v>
      </c>
      <c r="CS60" s="22">
        <f t="shared" si="104"/>
        <v>0</v>
      </c>
      <c r="CT60" s="22" t="e">
        <f t="shared" si="105"/>
        <v>#DIV/0!</v>
      </c>
      <c r="CU60" s="22" t="e">
        <f t="shared" si="106"/>
        <v>#DIV/0!</v>
      </c>
      <c r="CV60" s="22">
        <f t="shared" si="107"/>
        <v>0</v>
      </c>
      <c r="CW60" s="22">
        <f t="shared" si="108"/>
        <v>0</v>
      </c>
      <c r="CX60" s="22">
        <f t="shared" si="109"/>
        <v>0</v>
      </c>
      <c r="CY60" s="22" t="e">
        <f t="shared" si="110"/>
        <v>#DIV/0!</v>
      </c>
      <c r="CZ60" s="22">
        <f t="shared" si="111"/>
        <v>0</v>
      </c>
      <c r="DA60" s="22">
        <f t="shared" si="112"/>
        <v>0</v>
      </c>
      <c r="DB60" s="22">
        <f t="shared" si="113"/>
        <v>0</v>
      </c>
      <c r="DC60" s="22">
        <f t="shared" si="114"/>
        <v>0</v>
      </c>
      <c r="DE60" s="22">
        <f t="shared" si="83"/>
        <v>0</v>
      </c>
      <c r="DF60" s="22">
        <f t="shared" si="84"/>
        <v>0</v>
      </c>
      <c r="DG60" s="22">
        <f t="shared" si="85"/>
        <v>1</v>
      </c>
      <c r="DH60" s="22">
        <f t="shared" si="86"/>
        <v>0</v>
      </c>
      <c r="DI60" s="22">
        <f t="shared" si="87"/>
        <v>0</v>
      </c>
      <c r="DJ60" s="22">
        <f t="shared" si="88"/>
        <v>0</v>
      </c>
      <c r="DK60" s="22">
        <f t="shared" si="89"/>
        <v>0</v>
      </c>
      <c r="DL60" s="22">
        <f t="shared" si="90"/>
        <v>0</v>
      </c>
      <c r="DM60" s="22">
        <f t="shared" si="91"/>
        <v>0</v>
      </c>
      <c r="DN60" s="22">
        <f t="shared" si="92"/>
        <v>0</v>
      </c>
      <c r="DO60" s="22">
        <f t="shared" si="93"/>
        <v>0</v>
      </c>
      <c r="DP60" s="22">
        <f t="shared" si="94"/>
        <v>0</v>
      </c>
      <c r="DQ60" s="22">
        <f t="shared" si="95"/>
        <v>0</v>
      </c>
    </row>
    <row r="61" spans="1:121" s="22" customFormat="1" ht="15.75" thickBot="1">
      <c r="A61" s="150" t="str">
        <f>UFPE!A6</f>
        <v>UFPE</v>
      </c>
      <c r="B61" s="150">
        <f>UFPE!B6</f>
        <v>4</v>
      </c>
      <c r="C61" s="150" t="str">
        <f>UFPE!C6</f>
        <v>Daniella Araújo de Oliveira</v>
      </c>
      <c r="D61" s="99" t="str">
        <f>UFPE!D6</f>
        <v>P</v>
      </c>
      <c r="E61" s="150">
        <f>UFPE!E6</f>
        <v>0</v>
      </c>
      <c r="F61" s="150">
        <f>UFPE!F6</f>
        <v>0</v>
      </c>
      <c r="G61" s="150">
        <f>UFPE!G6</f>
        <v>5</v>
      </c>
      <c r="H61" s="150">
        <f>UFPE!H6</f>
        <v>0</v>
      </c>
      <c r="I61" s="150">
        <f>UFPE!I6</f>
        <v>1</v>
      </c>
      <c r="J61" s="150">
        <f>UFPE!J6</f>
        <v>0</v>
      </c>
      <c r="K61" s="150">
        <f>UFPE!K6</f>
        <v>0</v>
      </c>
      <c r="L61" s="150">
        <f>UFPE!L6</f>
        <v>0</v>
      </c>
      <c r="M61" s="150">
        <f>UFPE!M6</f>
        <v>0</v>
      </c>
      <c r="N61" s="150">
        <f>UFPE!N6</f>
        <v>0</v>
      </c>
      <c r="O61" s="150">
        <f>UFPE!O6</f>
        <v>0</v>
      </c>
      <c r="P61" s="150">
        <f>UFPE!P6</f>
        <v>0</v>
      </c>
      <c r="Q61" s="150">
        <f>UFPE!Q6</f>
        <v>0</v>
      </c>
      <c r="R61" s="150">
        <f>UFPE!R6</f>
        <v>0</v>
      </c>
      <c r="S61" s="150">
        <f>UFPE!S6</f>
        <v>0</v>
      </c>
      <c r="T61" s="99" t="str">
        <f>UFPE!T6</f>
        <v>P</v>
      </c>
      <c r="U61" s="150">
        <f>UFPE!U6</f>
        <v>0</v>
      </c>
      <c r="V61" s="150">
        <f>UFPE!V6</f>
        <v>0</v>
      </c>
      <c r="W61" s="150">
        <f>UFPE!W6</f>
        <v>3</v>
      </c>
      <c r="X61" s="150">
        <f>UFPE!X6</f>
        <v>0</v>
      </c>
      <c r="Y61" s="150">
        <f>UFPE!Y6</f>
        <v>1</v>
      </c>
      <c r="Z61" s="150">
        <f>UFPE!Z6</f>
        <v>0</v>
      </c>
      <c r="AA61" s="150">
        <f>UFPE!AA6</f>
        <v>0</v>
      </c>
      <c r="AB61" s="150">
        <f>UFPE!AB6</f>
        <v>0</v>
      </c>
      <c r="AC61" s="150">
        <f>UFPE!AC6</f>
        <v>0</v>
      </c>
      <c r="AD61" s="150">
        <f>UFPE!AD6</f>
        <v>0</v>
      </c>
      <c r="AE61" s="150">
        <f>UFPE!AE6</f>
        <v>0</v>
      </c>
      <c r="AF61" s="150">
        <f>UFPE!AF6</f>
        <v>0</v>
      </c>
      <c r="AG61" s="150">
        <f>UFPE!AG6</f>
        <v>0</v>
      </c>
      <c r="AH61" s="150">
        <f>UFPE!AH6</f>
        <v>0</v>
      </c>
      <c r="AI61" s="150">
        <f>UFPE!AI6</f>
        <v>0</v>
      </c>
      <c r="AJ61" s="48"/>
      <c r="AK61" s="89"/>
      <c r="AL61" s="31"/>
      <c r="AM61" s="31"/>
      <c r="AN61" s="25"/>
      <c r="AO61" s="25"/>
      <c r="AP61" s="25"/>
      <c r="AQ61" s="25"/>
      <c r="AR61" s="26"/>
      <c r="AS61" s="24"/>
      <c r="AT61" s="24"/>
      <c r="AU61" s="24"/>
      <c r="AV61" s="24"/>
      <c r="AW61" s="24"/>
      <c r="AX61" s="24"/>
      <c r="AY61" s="24"/>
      <c r="AZ61" s="27">
        <f t="shared" si="55"/>
        <v>2</v>
      </c>
      <c r="BA61" s="28">
        <f t="shared" si="56"/>
        <v>0</v>
      </c>
      <c r="BB61" s="29">
        <f t="shared" si="57"/>
        <v>0</v>
      </c>
      <c r="BC61" s="29">
        <f t="shared" si="58"/>
        <v>0</v>
      </c>
      <c r="BD61" s="29">
        <f t="shared" si="59"/>
        <v>8</v>
      </c>
      <c r="BE61" s="29">
        <f t="shared" si="60"/>
        <v>8</v>
      </c>
      <c r="BF61" s="29">
        <f t="shared" si="61"/>
        <v>0</v>
      </c>
      <c r="BG61" s="29">
        <f t="shared" si="62"/>
        <v>8</v>
      </c>
      <c r="BH61" s="29">
        <f t="shared" si="63"/>
        <v>2</v>
      </c>
      <c r="BI61" s="29">
        <f t="shared" si="64"/>
        <v>0</v>
      </c>
      <c r="BJ61" s="29">
        <f t="shared" si="65"/>
        <v>0</v>
      </c>
      <c r="BK61" s="29">
        <f t="shared" si="66"/>
        <v>0</v>
      </c>
      <c r="BL61" s="29">
        <f t="shared" si="67"/>
        <v>0</v>
      </c>
      <c r="BM61" s="29">
        <f t="shared" si="68"/>
        <v>0</v>
      </c>
      <c r="BN61" s="29">
        <f t="shared" si="69"/>
        <v>0</v>
      </c>
      <c r="BO61" s="29">
        <f t="shared" si="70"/>
        <v>0</v>
      </c>
      <c r="BP61" s="29">
        <f t="shared" si="71"/>
        <v>0</v>
      </c>
      <c r="BQ61" s="29">
        <f t="shared" si="72"/>
        <v>0</v>
      </c>
      <c r="BR61" s="29">
        <f t="shared" si="73"/>
        <v>0</v>
      </c>
      <c r="BS61" s="29">
        <f t="shared" si="74"/>
        <v>0</v>
      </c>
      <c r="BT61" s="29">
        <f t="shared" si="75"/>
        <v>0</v>
      </c>
      <c r="BU61" s="30">
        <f t="shared" si="76"/>
        <v>0</v>
      </c>
      <c r="BV61" s="30">
        <f t="shared" si="77"/>
        <v>0</v>
      </c>
      <c r="BX61" s="28">
        <f t="shared" si="78"/>
        <v>520</v>
      </c>
      <c r="BY61" s="29">
        <f t="shared" si="79"/>
        <v>0</v>
      </c>
      <c r="BZ61" s="29">
        <f t="shared" si="80"/>
        <v>0</v>
      </c>
      <c r="CA61" s="29">
        <f t="shared" si="81"/>
        <v>0</v>
      </c>
      <c r="CB61" s="29">
        <f t="shared" si="82"/>
        <v>0</v>
      </c>
      <c r="CC61" s="30">
        <f t="shared" si="45"/>
        <v>520</v>
      </c>
      <c r="CD61" s="156">
        <f t="shared" si="6"/>
        <v>373.33333333333337</v>
      </c>
      <c r="CE61" s="22">
        <f t="shared" si="46"/>
        <v>3</v>
      </c>
      <c r="CF61" s="156">
        <f t="shared" si="7"/>
        <v>333.33333333333337</v>
      </c>
      <c r="CG61" s="22">
        <f t="shared" si="47"/>
        <v>4</v>
      </c>
      <c r="CH61" s="156">
        <f t="shared" si="8"/>
        <v>293.33333333333337</v>
      </c>
      <c r="CI61" s="22">
        <f t="shared" si="48"/>
        <v>5</v>
      </c>
      <c r="CJ61" s="22">
        <f t="shared" si="96"/>
        <v>0.64947230375320053</v>
      </c>
      <c r="CK61" s="22">
        <f t="shared" si="97"/>
        <v>0.64947230375320053</v>
      </c>
      <c r="CM61" s="22">
        <f t="shared" si="98"/>
        <v>0</v>
      </c>
      <c r="CN61" s="22">
        <f t="shared" si="99"/>
        <v>0</v>
      </c>
      <c r="CO61" s="22">
        <f t="shared" si="100"/>
        <v>1.5904572564612325</v>
      </c>
      <c r="CP61" s="22">
        <f t="shared" si="101"/>
        <v>0</v>
      </c>
      <c r="CQ61" s="22">
        <f t="shared" si="102"/>
        <v>2.0202020202020203</v>
      </c>
      <c r="CR61" s="22">
        <f t="shared" si="103"/>
        <v>0</v>
      </c>
      <c r="CS61" s="22">
        <f t="shared" si="104"/>
        <v>0</v>
      </c>
      <c r="CT61" s="22" t="e">
        <f t="shared" si="105"/>
        <v>#DIV/0!</v>
      </c>
      <c r="CU61" s="22" t="e">
        <f t="shared" si="106"/>
        <v>#DIV/0!</v>
      </c>
      <c r="CV61" s="22">
        <f t="shared" si="107"/>
        <v>0</v>
      </c>
      <c r="CW61" s="22">
        <f t="shared" si="108"/>
        <v>0</v>
      </c>
      <c r="CX61" s="22">
        <f t="shared" si="109"/>
        <v>0</v>
      </c>
      <c r="CY61" s="22" t="e">
        <f t="shared" si="110"/>
        <v>#DIV/0!</v>
      </c>
      <c r="CZ61" s="22">
        <f t="shared" si="111"/>
        <v>0</v>
      </c>
      <c r="DA61" s="22">
        <f t="shared" si="112"/>
        <v>0</v>
      </c>
      <c r="DB61" s="22">
        <f t="shared" si="113"/>
        <v>0</v>
      </c>
      <c r="DC61" s="22">
        <f t="shared" si="114"/>
        <v>0</v>
      </c>
      <c r="DE61" s="22">
        <f t="shared" si="83"/>
        <v>0</v>
      </c>
      <c r="DF61" s="22">
        <f t="shared" si="84"/>
        <v>0</v>
      </c>
      <c r="DG61" s="22">
        <f t="shared" si="85"/>
        <v>1</v>
      </c>
      <c r="DH61" s="22">
        <f t="shared" si="86"/>
        <v>0</v>
      </c>
      <c r="DI61" s="22">
        <f t="shared" si="87"/>
        <v>1</v>
      </c>
      <c r="DJ61" s="22">
        <f t="shared" si="88"/>
        <v>0</v>
      </c>
      <c r="DK61" s="22">
        <f t="shared" si="89"/>
        <v>0</v>
      </c>
      <c r="DL61" s="22">
        <f t="shared" si="90"/>
        <v>0</v>
      </c>
      <c r="DM61" s="22">
        <f t="shared" si="91"/>
        <v>0</v>
      </c>
      <c r="DN61" s="22">
        <f t="shared" si="92"/>
        <v>0</v>
      </c>
      <c r="DO61" s="22">
        <f t="shared" si="93"/>
        <v>0</v>
      </c>
      <c r="DP61" s="22">
        <f t="shared" si="94"/>
        <v>0</v>
      </c>
      <c r="DQ61" s="22">
        <f t="shared" si="95"/>
        <v>0</v>
      </c>
    </row>
    <row r="62" spans="1:121" s="22" customFormat="1" ht="15.75" thickBot="1">
      <c r="A62" s="150" t="str">
        <f>UFPE!A7</f>
        <v>UFPE</v>
      </c>
      <c r="B62" s="150">
        <f>UFPE!B7</f>
        <v>5</v>
      </c>
      <c r="C62" s="150" t="str">
        <f>UFPE!C7</f>
        <v>Glória Elizabeth Carneiro Laurentino</v>
      </c>
      <c r="D62" s="99" t="str">
        <f>UFPE!D7</f>
        <v>P</v>
      </c>
      <c r="E62" s="150">
        <f>UFPE!E7</f>
        <v>0</v>
      </c>
      <c r="F62" s="150">
        <f>UFPE!F7</f>
        <v>1</v>
      </c>
      <c r="G62" s="150">
        <f>UFPE!G7</f>
        <v>0</v>
      </c>
      <c r="H62" s="150">
        <f>UFPE!H7</f>
        <v>1</v>
      </c>
      <c r="I62" s="150">
        <f>UFPE!I7</f>
        <v>0</v>
      </c>
      <c r="J62" s="150">
        <f>UFPE!J7</f>
        <v>0</v>
      </c>
      <c r="K62" s="150">
        <f>UFPE!K7</f>
        <v>0</v>
      </c>
      <c r="L62" s="150">
        <f>UFPE!L7</f>
        <v>0</v>
      </c>
      <c r="M62" s="150">
        <f>UFPE!M7</f>
        <v>0</v>
      </c>
      <c r="N62" s="150">
        <f>UFPE!N7</f>
        <v>0</v>
      </c>
      <c r="O62" s="150">
        <f>UFPE!O7</f>
        <v>0</v>
      </c>
      <c r="P62" s="150">
        <f>UFPE!P7</f>
        <v>0</v>
      </c>
      <c r="Q62" s="150">
        <f>UFPE!Q7</f>
        <v>0</v>
      </c>
      <c r="R62" s="150">
        <f>UFPE!R7</f>
        <v>0</v>
      </c>
      <c r="S62" s="150">
        <f>UFPE!S7</f>
        <v>0</v>
      </c>
      <c r="T62" s="99" t="str">
        <f>UFPE!T7</f>
        <v>P</v>
      </c>
      <c r="U62" s="150">
        <f>UFPE!U7</f>
        <v>1</v>
      </c>
      <c r="V62" s="150">
        <f>UFPE!V7</f>
        <v>1</v>
      </c>
      <c r="W62" s="150">
        <f>UFPE!W7</f>
        <v>3</v>
      </c>
      <c r="X62" s="150">
        <f>UFPE!X7</f>
        <v>0</v>
      </c>
      <c r="Y62" s="150">
        <f>UFPE!Y7</f>
        <v>0</v>
      </c>
      <c r="Z62" s="150">
        <f>UFPE!Z7</f>
        <v>0</v>
      </c>
      <c r="AA62" s="150">
        <f>UFPE!AA7</f>
        <v>0</v>
      </c>
      <c r="AB62" s="150">
        <f>UFPE!AB7</f>
        <v>0</v>
      </c>
      <c r="AC62" s="150">
        <f>UFPE!AC7</f>
        <v>0</v>
      </c>
      <c r="AD62" s="150">
        <f>UFPE!AD7</f>
        <v>0</v>
      </c>
      <c r="AE62" s="150">
        <f>UFPE!AE7</f>
        <v>0</v>
      </c>
      <c r="AF62" s="150">
        <f>UFPE!AF7</f>
        <v>0</v>
      </c>
      <c r="AG62" s="150">
        <f>UFPE!AG7</f>
        <v>0</v>
      </c>
      <c r="AH62" s="150">
        <f>UFPE!AH7</f>
        <v>0</v>
      </c>
      <c r="AI62" s="150">
        <f>UFPE!AI7</f>
        <v>0</v>
      </c>
      <c r="AJ62" s="48"/>
      <c r="AK62" s="89"/>
      <c r="AL62" s="31"/>
      <c r="AM62" s="31"/>
      <c r="AN62" s="25"/>
      <c r="AO62" s="25"/>
      <c r="AP62" s="25"/>
      <c r="AQ62" s="25"/>
      <c r="AR62" s="26"/>
      <c r="AS62" s="24"/>
      <c r="AT62" s="24"/>
      <c r="AU62" s="24"/>
      <c r="AV62" s="24"/>
      <c r="AW62" s="24"/>
      <c r="AX62" s="24"/>
      <c r="AY62" s="24"/>
      <c r="AZ62" s="27">
        <f t="shared" si="55"/>
        <v>2</v>
      </c>
      <c r="BA62" s="28">
        <f t="shared" si="56"/>
        <v>1</v>
      </c>
      <c r="BB62" s="29">
        <f t="shared" si="57"/>
        <v>2</v>
      </c>
      <c r="BC62" s="29">
        <f t="shared" si="58"/>
        <v>3</v>
      </c>
      <c r="BD62" s="29">
        <f t="shared" si="59"/>
        <v>3</v>
      </c>
      <c r="BE62" s="29">
        <f t="shared" si="60"/>
        <v>6</v>
      </c>
      <c r="BF62" s="29">
        <f t="shared" si="61"/>
        <v>1</v>
      </c>
      <c r="BG62" s="29">
        <f t="shared" si="62"/>
        <v>7</v>
      </c>
      <c r="BH62" s="29">
        <f t="shared" si="63"/>
        <v>0</v>
      </c>
      <c r="BI62" s="29">
        <f t="shared" si="64"/>
        <v>0</v>
      </c>
      <c r="BJ62" s="29">
        <f t="shared" si="65"/>
        <v>0</v>
      </c>
      <c r="BK62" s="29">
        <f t="shared" si="66"/>
        <v>0</v>
      </c>
      <c r="BL62" s="29">
        <f t="shared" si="67"/>
        <v>0</v>
      </c>
      <c r="BM62" s="29">
        <f t="shared" si="68"/>
        <v>0</v>
      </c>
      <c r="BN62" s="29">
        <f t="shared" si="69"/>
        <v>0</v>
      </c>
      <c r="BO62" s="29">
        <f t="shared" si="70"/>
        <v>0</v>
      </c>
      <c r="BP62" s="29">
        <f t="shared" si="71"/>
        <v>0</v>
      </c>
      <c r="BQ62" s="29">
        <f t="shared" si="72"/>
        <v>0</v>
      </c>
      <c r="BR62" s="29">
        <f t="shared" si="73"/>
        <v>0</v>
      </c>
      <c r="BS62" s="29">
        <f t="shared" si="74"/>
        <v>0</v>
      </c>
      <c r="BT62" s="29">
        <f t="shared" si="75"/>
        <v>0</v>
      </c>
      <c r="BU62" s="30">
        <f t="shared" si="76"/>
        <v>0</v>
      </c>
      <c r="BV62" s="30">
        <f t="shared" si="77"/>
        <v>0</v>
      </c>
      <c r="BX62" s="28">
        <f t="shared" si="78"/>
        <v>480</v>
      </c>
      <c r="BY62" s="29">
        <f t="shared" si="79"/>
        <v>0</v>
      </c>
      <c r="BZ62" s="29">
        <f t="shared" si="80"/>
        <v>0</v>
      </c>
      <c r="CA62" s="29">
        <f t="shared" si="81"/>
        <v>0</v>
      </c>
      <c r="CB62" s="29">
        <f t="shared" si="82"/>
        <v>0</v>
      </c>
      <c r="CC62" s="30">
        <f t="shared" si="45"/>
        <v>480</v>
      </c>
      <c r="CD62" s="156">
        <f t="shared" si="6"/>
        <v>333.33333333333337</v>
      </c>
      <c r="CE62" s="22">
        <f t="shared" si="46"/>
        <v>3</v>
      </c>
      <c r="CF62" s="156">
        <f t="shared" si="7"/>
        <v>293.33333333333337</v>
      </c>
      <c r="CG62" s="22">
        <f t="shared" si="47"/>
        <v>4</v>
      </c>
      <c r="CH62" s="156">
        <f t="shared" si="8"/>
        <v>253.33333333333334</v>
      </c>
      <c r="CI62" s="22">
        <f t="shared" si="48"/>
        <v>5</v>
      </c>
      <c r="CJ62" s="22">
        <f t="shared" si="96"/>
        <v>0.59951289577218514</v>
      </c>
      <c r="CK62" s="22">
        <f t="shared" si="97"/>
        <v>0.59951289577218514</v>
      </c>
      <c r="CM62" s="22">
        <f t="shared" si="98"/>
        <v>0.8</v>
      </c>
      <c r="CN62" s="22">
        <f t="shared" si="99"/>
        <v>0.63492063492063489</v>
      </c>
      <c r="CO62" s="22">
        <f t="shared" si="100"/>
        <v>0.59642147117296218</v>
      </c>
      <c r="CP62" s="22">
        <f t="shared" si="101"/>
        <v>0.44052863436123346</v>
      </c>
      <c r="CQ62" s="22">
        <f t="shared" si="102"/>
        <v>0</v>
      </c>
      <c r="CR62" s="22">
        <f t="shared" si="103"/>
        <v>0</v>
      </c>
      <c r="CS62" s="22">
        <f t="shared" si="104"/>
        <v>0</v>
      </c>
      <c r="CT62" s="22" t="e">
        <f t="shared" si="105"/>
        <v>#DIV/0!</v>
      </c>
      <c r="CU62" s="22" t="e">
        <f t="shared" si="106"/>
        <v>#DIV/0!</v>
      </c>
      <c r="CV62" s="22">
        <f t="shared" si="107"/>
        <v>0</v>
      </c>
      <c r="CW62" s="22">
        <f t="shared" si="108"/>
        <v>0</v>
      </c>
      <c r="CX62" s="22">
        <f t="shared" si="109"/>
        <v>0</v>
      </c>
      <c r="CY62" s="22" t="e">
        <f t="shared" si="110"/>
        <v>#DIV/0!</v>
      </c>
      <c r="CZ62" s="22">
        <f t="shared" si="111"/>
        <v>0</v>
      </c>
      <c r="DA62" s="22">
        <f t="shared" si="112"/>
        <v>0</v>
      </c>
      <c r="DB62" s="22">
        <f t="shared" si="113"/>
        <v>0</v>
      </c>
      <c r="DC62" s="22">
        <f t="shared" si="114"/>
        <v>0</v>
      </c>
      <c r="DE62" s="22">
        <f t="shared" si="83"/>
        <v>1</v>
      </c>
      <c r="DF62" s="22">
        <f t="shared" si="84"/>
        <v>1</v>
      </c>
      <c r="DG62" s="22">
        <f t="shared" si="85"/>
        <v>1</v>
      </c>
      <c r="DH62" s="22">
        <f t="shared" si="86"/>
        <v>1</v>
      </c>
      <c r="DI62" s="22">
        <f t="shared" si="87"/>
        <v>0</v>
      </c>
      <c r="DJ62" s="22">
        <f t="shared" si="88"/>
        <v>0</v>
      </c>
      <c r="DK62" s="22">
        <f t="shared" si="89"/>
        <v>0</v>
      </c>
      <c r="DL62" s="22">
        <f t="shared" si="90"/>
        <v>0</v>
      </c>
      <c r="DM62" s="22">
        <f t="shared" si="91"/>
        <v>0</v>
      </c>
      <c r="DN62" s="22">
        <f t="shared" si="92"/>
        <v>0</v>
      </c>
      <c r="DO62" s="22">
        <f t="shared" si="93"/>
        <v>0</v>
      </c>
      <c r="DP62" s="22">
        <f t="shared" si="94"/>
        <v>0</v>
      </c>
      <c r="DQ62" s="22">
        <f t="shared" si="95"/>
        <v>0</v>
      </c>
    </row>
    <row r="63" spans="1:121" s="22" customFormat="1" ht="15.75" thickBot="1">
      <c r="A63" s="150" t="str">
        <f>UFPE!A8</f>
        <v>UFPE</v>
      </c>
      <c r="B63" s="150">
        <f>UFPE!B8</f>
        <v>6</v>
      </c>
      <c r="C63" s="150" t="str">
        <f>UFPE!C8</f>
        <v>Karla Mônica Ferraz Teixeira Lambertz</v>
      </c>
      <c r="D63" s="99" t="str">
        <f>UFPE!D8</f>
        <v>P</v>
      </c>
      <c r="E63" s="150">
        <f>UFPE!E8</f>
        <v>0</v>
      </c>
      <c r="F63" s="150">
        <f>UFPE!F8</f>
        <v>0</v>
      </c>
      <c r="G63" s="150">
        <f>UFPE!G8</f>
        <v>1</v>
      </c>
      <c r="H63" s="150">
        <f>UFPE!H8</f>
        <v>0</v>
      </c>
      <c r="I63" s="150">
        <f>UFPE!I8</f>
        <v>0</v>
      </c>
      <c r="J63" s="150">
        <f>UFPE!J8</f>
        <v>0</v>
      </c>
      <c r="K63" s="150">
        <f>UFPE!K8</f>
        <v>0</v>
      </c>
      <c r="L63" s="150">
        <f>UFPE!L8</f>
        <v>0</v>
      </c>
      <c r="M63" s="150">
        <f>UFPE!M8</f>
        <v>0</v>
      </c>
      <c r="N63" s="150">
        <f>UFPE!N8</f>
        <v>0</v>
      </c>
      <c r="O63" s="150">
        <f>UFPE!O8</f>
        <v>0</v>
      </c>
      <c r="P63" s="150">
        <f>UFPE!P8</f>
        <v>0</v>
      </c>
      <c r="Q63" s="150">
        <f>UFPE!Q8</f>
        <v>0</v>
      </c>
      <c r="R63" s="150">
        <f>UFPE!R8</f>
        <v>0</v>
      </c>
      <c r="S63" s="150">
        <f>UFPE!S8</f>
        <v>0</v>
      </c>
      <c r="T63" s="99" t="str">
        <f>UFPE!T8</f>
        <v>P</v>
      </c>
      <c r="U63" s="150">
        <f>UFPE!U8</f>
        <v>0</v>
      </c>
      <c r="V63" s="150">
        <f>UFPE!V8</f>
        <v>1</v>
      </c>
      <c r="W63" s="150">
        <f>UFPE!W8</f>
        <v>0</v>
      </c>
      <c r="X63" s="150">
        <f>UFPE!X8</f>
        <v>0</v>
      </c>
      <c r="Y63" s="150">
        <f>UFPE!Y8</f>
        <v>0</v>
      </c>
      <c r="Z63" s="150">
        <f>UFPE!Z8</f>
        <v>0</v>
      </c>
      <c r="AA63" s="150">
        <f>UFPE!AA8</f>
        <v>0</v>
      </c>
      <c r="AB63" s="150">
        <f>UFPE!AB8</f>
        <v>0</v>
      </c>
      <c r="AC63" s="150">
        <f>UFPE!AC8</f>
        <v>0</v>
      </c>
      <c r="AD63" s="150">
        <f>UFPE!AD8</f>
        <v>0</v>
      </c>
      <c r="AE63" s="150">
        <f>UFPE!AE8</f>
        <v>0</v>
      </c>
      <c r="AF63" s="150">
        <f>UFPE!AF8</f>
        <v>0</v>
      </c>
      <c r="AG63" s="150">
        <f>UFPE!AG8</f>
        <v>0</v>
      </c>
      <c r="AH63" s="150">
        <f>UFPE!AH8</f>
        <v>0</v>
      </c>
      <c r="AI63" s="150">
        <f>UFPE!AI8</f>
        <v>0</v>
      </c>
      <c r="AJ63" s="48"/>
      <c r="AK63" s="89"/>
      <c r="AL63" s="31"/>
      <c r="AM63" s="31"/>
      <c r="AN63" s="25"/>
      <c r="AO63" s="25"/>
      <c r="AP63" s="25"/>
      <c r="AQ63" s="25"/>
      <c r="AR63" s="26"/>
      <c r="AS63" s="24"/>
      <c r="AT63" s="24"/>
      <c r="AU63" s="24"/>
      <c r="AV63" s="24"/>
      <c r="AW63" s="24"/>
      <c r="AX63" s="24"/>
      <c r="AY63" s="24"/>
      <c r="AZ63" s="27">
        <f t="shared" si="55"/>
        <v>2</v>
      </c>
      <c r="BA63" s="28">
        <f t="shared" si="56"/>
        <v>0</v>
      </c>
      <c r="BB63" s="29">
        <f t="shared" si="57"/>
        <v>1</v>
      </c>
      <c r="BC63" s="29">
        <f t="shared" si="58"/>
        <v>1</v>
      </c>
      <c r="BD63" s="29">
        <f t="shared" si="59"/>
        <v>1</v>
      </c>
      <c r="BE63" s="29">
        <f t="shared" si="60"/>
        <v>2</v>
      </c>
      <c r="BF63" s="29">
        <f t="shared" si="61"/>
        <v>0</v>
      </c>
      <c r="BG63" s="29">
        <f t="shared" si="62"/>
        <v>2</v>
      </c>
      <c r="BH63" s="29">
        <f t="shared" si="63"/>
        <v>0</v>
      </c>
      <c r="BI63" s="29">
        <f t="shared" si="64"/>
        <v>0</v>
      </c>
      <c r="BJ63" s="29">
        <f t="shared" si="65"/>
        <v>0</v>
      </c>
      <c r="BK63" s="29">
        <f t="shared" si="66"/>
        <v>0</v>
      </c>
      <c r="BL63" s="29">
        <f t="shared" si="67"/>
        <v>0</v>
      </c>
      <c r="BM63" s="29">
        <f t="shared" si="68"/>
        <v>0</v>
      </c>
      <c r="BN63" s="29">
        <f t="shared" si="69"/>
        <v>0</v>
      </c>
      <c r="BO63" s="29">
        <f t="shared" si="70"/>
        <v>0</v>
      </c>
      <c r="BP63" s="29">
        <f t="shared" si="71"/>
        <v>0</v>
      </c>
      <c r="BQ63" s="29">
        <f t="shared" si="72"/>
        <v>0</v>
      </c>
      <c r="BR63" s="29">
        <f t="shared" si="73"/>
        <v>0</v>
      </c>
      <c r="BS63" s="29">
        <f t="shared" si="74"/>
        <v>0</v>
      </c>
      <c r="BT63" s="29">
        <f t="shared" si="75"/>
        <v>0</v>
      </c>
      <c r="BU63" s="30">
        <f t="shared" si="76"/>
        <v>0</v>
      </c>
      <c r="BV63" s="30">
        <f t="shared" si="77"/>
        <v>0</v>
      </c>
      <c r="BX63" s="28">
        <f t="shared" si="78"/>
        <v>140</v>
      </c>
      <c r="BY63" s="29">
        <f t="shared" si="79"/>
        <v>0</v>
      </c>
      <c r="BZ63" s="29">
        <f t="shared" si="80"/>
        <v>0</v>
      </c>
      <c r="CA63" s="29">
        <f t="shared" si="81"/>
        <v>0</v>
      </c>
      <c r="CB63" s="29">
        <f t="shared" si="82"/>
        <v>0</v>
      </c>
      <c r="CC63" s="30">
        <f t="shared" si="45"/>
        <v>140</v>
      </c>
      <c r="CD63" s="156">
        <f t="shared" si="6"/>
        <v>-6.6666666666666572</v>
      </c>
      <c r="CE63" s="22" t="str">
        <f t="shared" si="46"/>
        <v>NAO</v>
      </c>
      <c r="CF63" s="156">
        <f t="shared" si="7"/>
        <v>-46.666666666666657</v>
      </c>
      <c r="CG63" s="22" t="str">
        <f t="shared" si="47"/>
        <v>NAO</v>
      </c>
      <c r="CH63" s="156">
        <f t="shared" si="8"/>
        <v>-86.666666666666657</v>
      </c>
      <c r="CI63" s="22" t="str">
        <f t="shared" si="48"/>
        <v>NAO</v>
      </c>
      <c r="CJ63" s="22">
        <f t="shared" si="96"/>
        <v>0.17485792793355398</v>
      </c>
      <c r="CK63" s="22">
        <f t="shared" si="97"/>
        <v>0.17485792793355398</v>
      </c>
      <c r="CM63" s="22">
        <f t="shared" si="98"/>
        <v>0</v>
      </c>
      <c r="CN63" s="22">
        <f t="shared" si="99"/>
        <v>0.31746031746031744</v>
      </c>
      <c r="CO63" s="22">
        <f t="shared" si="100"/>
        <v>0.19880715705765406</v>
      </c>
      <c r="CP63" s="22">
        <f t="shared" si="101"/>
        <v>0</v>
      </c>
      <c r="CQ63" s="22">
        <f t="shared" si="102"/>
        <v>0</v>
      </c>
      <c r="CR63" s="22">
        <f t="shared" si="103"/>
        <v>0</v>
      </c>
      <c r="CS63" s="22">
        <f t="shared" si="104"/>
        <v>0</v>
      </c>
      <c r="CT63" s="22" t="e">
        <f t="shared" si="105"/>
        <v>#DIV/0!</v>
      </c>
      <c r="CU63" s="22" t="e">
        <f t="shared" si="106"/>
        <v>#DIV/0!</v>
      </c>
      <c r="CV63" s="22">
        <f t="shared" si="107"/>
        <v>0</v>
      </c>
      <c r="CW63" s="22">
        <f t="shared" si="108"/>
        <v>0</v>
      </c>
      <c r="CX63" s="22">
        <f t="shared" si="109"/>
        <v>0</v>
      </c>
      <c r="CY63" s="22" t="e">
        <f t="shared" si="110"/>
        <v>#DIV/0!</v>
      </c>
      <c r="CZ63" s="22">
        <f t="shared" si="111"/>
        <v>0</v>
      </c>
      <c r="DA63" s="22">
        <f t="shared" si="112"/>
        <v>0</v>
      </c>
      <c r="DB63" s="22">
        <f t="shared" si="113"/>
        <v>0</v>
      </c>
      <c r="DC63" s="22">
        <f t="shared" si="114"/>
        <v>0</v>
      </c>
      <c r="DE63" s="22">
        <f t="shared" si="83"/>
        <v>0</v>
      </c>
      <c r="DF63" s="22">
        <f t="shared" si="84"/>
        <v>1</v>
      </c>
      <c r="DG63" s="22">
        <f t="shared" si="85"/>
        <v>1</v>
      </c>
      <c r="DH63" s="22">
        <f t="shared" si="86"/>
        <v>0</v>
      </c>
      <c r="DI63" s="22">
        <f t="shared" si="87"/>
        <v>0</v>
      </c>
      <c r="DJ63" s="22">
        <f t="shared" si="88"/>
        <v>0</v>
      </c>
      <c r="DK63" s="22">
        <f t="shared" si="89"/>
        <v>0</v>
      </c>
      <c r="DL63" s="22">
        <f t="shared" si="90"/>
        <v>0</v>
      </c>
      <c r="DM63" s="22">
        <f t="shared" si="91"/>
        <v>0</v>
      </c>
      <c r="DN63" s="22">
        <f t="shared" si="92"/>
        <v>0</v>
      </c>
      <c r="DO63" s="22">
        <f t="shared" si="93"/>
        <v>0</v>
      </c>
      <c r="DP63" s="22">
        <f t="shared" si="94"/>
        <v>0</v>
      </c>
      <c r="DQ63" s="22">
        <f t="shared" si="95"/>
        <v>0</v>
      </c>
    </row>
    <row r="64" spans="1:121" s="22" customFormat="1" ht="15.75" thickBot="1">
      <c r="A64" s="150" t="str">
        <f>UFPE!A9</f>
        <v>UFPE</v>
      </c>
      <c r="B64" s="150">
        <f>UFPE!B9</f>
        <v>7</v>
      </c>
      <c r="C64" s="150" t="str">
        <f>UFPE!C9</f>
        <v>Kátia Karina do Monte Silva</v>
      </c>
      <c r="D64" s="99" t="str">
        <f>UFPE!D9</f>
        <v>P</v>
      </c>
      <c r="E64" s="150">
        <f>UFPE!E9</f>
        <v>1</v>
      </c>
      <c r="F64" s="150">
        <f>UFPE!F9</f>
        <v>2</v>
      </c>
      <c r="G64" s="150">
        <f>UFPE!G9</f>
        <v>1</v>
      </c>
      <c r="H64" s="150">
        <f>UFPE!H9</f>
        <v>0</v>
      </c>
      <c r="I64" s="150">
        <f>UFPE!I9</f>
        <v>0</v>
      </c>
      <c r="J64" s="150">
        <f>UFPE!J9</f>
        <v>0</v>
      </c>
      <c r="K64" s="150">
        <f>UFPE!K9</f>
        <v>0</v>
      </c>
      <c r="L64" s="150">
        <f>UFPE!L9</f>
        <v>0</v>
      </c>
      <c r="M64" s="150">
        <f>UFPE!M9</f>
        <v>0</v>
      </c>
      <c r="N64" s="150">
        <f>UFPE!N9</f>
        <v>0</v>
      </c>
      <c r="O64" s="150">
        <f>UFPE!O9</f>
        <v>0</v>
      </c>
      <c r="P64" s="150">
        <f>UFPE!P9</f>
        <v>0</v>
      </c>
      <c r="Q64" s="150">
        <f>UFPE!Q9</f>
        <v>0</v>
      </c>
      <c r="R64" s="150">
        <f>UFPE!R9</f>
        <v>0</v>
      </c>
      <c r="S64" s="150">
        <f>UFPE!S9</f>
        <v>0</v>
      </c>
      <c r="T64" s="99" t="str">
        <f>UFPE!T9</f>
        <v>P</v>
      </c>
      <c r="U64" s="150">
        <f>UFPE!U9</f>
        <v>0</v>
      </c>
      <c r="V64" s="150">
        <f>UFPE!V9</f>
        <v>0</v>
      </c>
      <c r="W64" s="150">
        <f>UFPE!W9</f>
        <v>0</v>
      </c>
      <c r="X64" s="150">
        <f>UFPE!X9</f>
        <v>0</v>
      </c>
      <c r="Y64" s="150">
        <f>UFPE!Y9</f>
        <v>0</v>
      </c>
      <c r="Z64" s="150">
        <f>UFPE!Z9</f>
        <v>0</v>
      </c>
      <c r="AA64" s="150">
        <f>UFPE!AA9</f>
        <v>0</v>
      </c>
      <c r="AB64" s="150">
        <f>UFPE!AB9</f>
        <v>0</v>
      </c>
      <c r="AC64" s="150">
        <f>UFPE!AC9</f>
        <v>0</v>
      </c>
      <c r="AD64" s="150">
        <f>UFPE!AD9</f>
        <v>0</v>
      </c>
      <c r="AE64" s="150">
        <f>UFPE!AE9</f>
        <v>0</v>
      </c>
      <c r="AF64" s="150">
        <f>UFPE!AF9</f>
        <v>0</v>
      </c>
      <c r="AG64" s="150">
        <f>UFPE!AG9</f>
        <v>0</v>
      </c>
      <c r="AH64" s="150">
        <f>UFPE!AH9</f>
        <v>0</v>
      </c>
      <c r="AI64" s="150">
        <f>UFPE!AI9</f>
        <v>0</v>
      </c>
      <c r="AJ64" s="48"/>
      <c r="AK64" s="89"/>
      <c r="AL64" s="31"/>
      <c r="AM64" s="31"/>
      <c r="AN64" s="25"/>
      <c r="AO64" s="25"/>
      <c r="AP64" s="25"/>
      <c r="AQ64" s="25"/>
      <c r="AR64" s="26"/>
      <c r="AS64" s="24"/>
      <c r="AT64" s="24"/>
      <c r="AU64" s="24"/>
      <c r="AV64" s="24"/>
      <c r="AW64" s="24"/>
      <c r="AX64" s="24"/>
      <c r="AY64" s="24"/>
      <c r="AZ64" s="27">
        <f t="shared" si="55"/>
        <v>2</v>
      </c>
      <c r="BA64" s="28">
        <f t="shared" si="56"/>
        <v>1</v>
      </c>
      <c r="BB64" s="29">
        <f t="shared" si="57"/>
        <v>2</v>
      </c>
      <c r="BC64" s="29">
        <f t="shared" si="58"/>
        <v>3</v>
      </c>
      <c r="BD64" s="29">
        <f t="shared" si="59"/>
        <v>1</v>
      </c>
      <c r="BE64" s="29">
        <f t="shared" si="60"/>
        <v>4</v>
      </c>
      <c r="BF64" s="29">
        <f t="shared" si="61"/>
        <v>0</v>
      </c>
      <c r="BG64" s="29">
        <f t="shared" si="62"/>
        <v>4</v>
      </c>
      <c r="BH64" s="29">
        <f t="shared" si="63"/>
        <v>0</v>
      </c>
      <c r="BI64" s="29">
        <f t="shared" si="64"/>
        <v>0</v>
      </c>
      <c r="BJ64" s="29">
        <f t="shared" si="65"/>
        <v>0</v>
      </c>
      <c r="BK64" s="29">
        <f t="shared" si="66"/>
        <v>0</v>
      </c>
      <c r="BL64" s="29">
        <f t="shared" si="67"/>
        <v>0</v>
      </c>
      <c r="BM64" s="29">
        <f t="shared" si="68"/>
        <v>0</v>
      </c>
      <c r="BN64" s="29">
        <f t="shared" si="69"/>
        <v>0</v>
      </c>
      <c r="BO64" s="29">
        <f t="shared" si="70"/>
        <v>0</v>
      </c>
      <c r="BP64" s="29">
        <f t="shared" si="71"/>
        <v>0</v>
      </c>
      <c r="BQ64" s="29">
        <f t="shared" si="72"/>
        <v>0</v>
      </c>
      <c r="BR64" s="29">
        <f t="shared" si="73"/>
        <v>0</v>
      </c>
      <c r="BS64" s="29">
        <f t="shared" si="74"/>
        <v>0</v>
      </c>
      <c r="BT64" s="29">
        <f t="shared" si="75"/>
        <v>0</v>
      </c>
      <c r="BU64" s="30">
        <f t="shared" si="76"/>
        <v>0</v>
      </c>
      <c r="BV64" s="30">
        <f t="shared" si="77"/>
        <v>0</v>
      </c>
      <c r="BX64" s="28">
        <f t="shared" si="78"/>
        <v>320</v>
      </c>
      <c r="BY64" s="29">
        <f t="shared" si="79"/>
        <v>0</v>
      </c>
      <c r="BZ64" s="29">
        <f t="shared" si="80"/>
        <v>0</v>
      </c>
      <c r="CA64" s="29">
        <f t="shared" si="81"/>
        <v>0</v>
      </c>
      <c r="CB64" s="29">
        <f t="shared" si="82"/>
        <v>0</v>
      </c>
      <c r="CC64" s="30">
        <f t="shared" si="45"/>
        <v>320</v>
      </c>
      <c r="CD64" s="156">
        <f t="shared" si="6"/>
        <v>173.33333333333334</v>
      </c>
      <c r="CE64" s="22">
        <f t="shared" si="46"/>
        <v>3</v>
      </c>
      <c r="CF64" s="156">
        <f t="shared" si="7"/>
        <v>133.33333333333334</v>
      </c>
      <c r="CG64" s="22">
        <f t="shared" si="47"/>
        <v>4</v>
      </c>
      <c r="CH64" s="156">
        <f t="shared" si="8"/>
        <v>93.333333333333343</v>
      </c>
      <c r="CI64" s="22">
        <f t="shared" si="48"/>
        <v>5</v>
      </c>
      <c r="CJ64" s="22">
        <f t="shared" si="96"/>
        <v>0.39967526384812341</v>
      </c>
      <c r="CK64" s="22">
        <f t="shared" si="97"/>
        <v>0.39967526384812341</v>
      </c>
      <c r="CM64" s="22">
        <f t="shared" si="98"/>
        <v>0.8</v>
      </c>
      <c r="CN64" s="22">
        <f t="shared" si="99"/>
        <v>0.63492063492063489</v>
      </c>
      <c r="CO64" s="22">
        <f t="shared" si="100"/>
        <v>0.19880715705765406</v>
      </c>
      <c r="CP64" s="22">
        <f t="shared" si="101"/>
        <v>0</v>
      </c>
      <c r="CQ64" s="22">
        <f t="shared" si="102"/>
        <v>0</v>
      </c>
      <c r="CR64" s="22">
        <f t="shared" si="103"/>
        <v>0</v>
      </c>
      <c r="CS64" s="22">
        <f t="shared" si="104"/>
        <v>0</v>
      </c>
      <c r="CT64" s="22" t="e">
        <f t="shared" si="105"/>
        <v>#DIV/0!</v>
      </c>
      <c r="CU64" s="22" t="e">
        <f t="shared" si="106"/>
        <v>#DIV/0!</v>
      </c>
      <c r="CV64" s="22">
        <f t="shared" si="107"/>
        <v>0</v>
      </c>
      <c r="CW64" s="22">
        <f t="shared" si="108"/>
        <v>0</v>
      </c>
      <c r="CX64" s="22">
        <f t="shared" si="109"/>
        <v>0</v>
      </c>
      <c r="CY64" s="22" t="e">
        <f t="shared" si="110"/>
        <v>#DIV/0!</v>
      </c>
      <c r="CZ64" s="22">
        <f t="shared" si="111"/>
        <v>0</v>
      </c>
      <c r="DA64" s="22">
        <f t="shared" si="112"/>
        <v>0</v>
      </c>
      <c r="DB64" s="22">
        <f t="shared" si="113"/>
        <v>0</v>
      </c>
      <c r="DC64" s="22">
        <f t="shared" si="114"/>
        <v>0</v>
      </c>
      <c r="DE64" s="22">
        <f t="shared" si="83"/>
        <v>1</v>
      </c>
      <c r="DF64" s="22">
        <f t="shared" si="84"/>
        <v>1</v>
      </c>
      <c r="DG64" s="22">
        <f t="shared" si="85"/>
        <v>1</v>
      </c>
      <c r="DH64" s="22">
        <f t="shared" si="86"/>
        <v>0</v>
      </c>
      <c r="DI64" s="22">
        <f t="shared" si="87"/>
        <v>0</v>
      </c>
      <c r="DJ64" s="22">
        <f t="shared" si="88"/>
        <v>0</v>
      </c>
      <c r="DK64" s="22">
        <f t="shared" si="89"/>
        <v>0</v>
      </c>
      <c r="DL64" s="22">
        <f t="shared" si="90"/>
        <v>0</v>
      </c>
      <c r="DM64" s="22">
        <f t="shared" si="91"/>
        <v>0</v>
      </c>
      <c r="DN64" s="22">
        <f t="shared" si="92"/>
        <v>0</v>
      </c>
      <c r="DO64" s="22">
        <f t="shared" si="93"/>
        <v>0</v>
      </c>
      <c r="DP64" s="22">
        <f t="shared" si="94"/>
        <v>0</v>
      </c>
      <c r="DQ64" s="22">
        <f t="shared" si="95"/>
        <v>0</v>
      </c>
    </row>
    <row r="65" spans="1:121" s="22" customFormat="1" ht="15.75" thickBot="1">
      <c r="A65" s="150" t="str">
        <f>UFPE!A10</f>
        <v>UFPE</v>
      </c>
      <c r="B65" s="150">
        <f>UFPE!B10</f>
        <v>8</v>
      </c>
      <c r="C65" s="150" t="str">
        <f>UFPE!C10</f>
        <v>Luciane Soares de Lima</v>
      </c>
      <c r="D65" s="99" t="str">
        <f>UFPE!D10</f>
        <v>C</v>
      </c>
      <c r="E65" s="150">
        <f>UFPE!E10</f>
        <v>0</v>
      </c>
      <c r="F65" s="150">
        <f>UFPE!F10</f>
        <v>0</v>
      </c>
      <c r="G65" s="150">
        <f>UFPE!G10</f>
        <v>0</v>
      </c>
      <c r="H65" s="150">
        <f>UFPE!H10</f>
        <v>0</v>
      </c>
      <c r="I65" s="150">
        <f>UFPE!I10</f>
        <v>0</v>
      </c>
      <c r="J65" s="150">
        <f>UFPE!J10</f>
        <v>0</v>
      </c>
      <c r="K65" s="150">
        <f>UFPE!K10</f>
        <v>0</v>
      </c>
      <c r="L65" s="150">
        <f>UFPE!L10</f>
        <v>0</v>
      </c>
      <c r="M65" s="150">
        <f>UFPE!M10</f>
        <v>0</v>
      </c>
      <c r="N65" s="150">
        <f>UFPE!N10</f>
        <v>0</v>
      </c>
      <c r="O65" s="150">
        <f>UFPE!O10</f>
        <v>0</v>
      </c>
      <c r="P65" s="150">
        <f>UFPE!P10</f>
        <v>0</v>
      </c>
      <c r="Q65" s="150">
        <f>UFPE!Q10</f>
        <v>0</v>
      </c>
      <c r="R65" s="150">
        <f>UFPE!R10</f>
        <v>0</v>
      </c>
      <c r="S65" s="150">
        <f>UFPE!S10</f>
        <v>0</v>
      </c>
      <c r="T65" s="99" t="str">
        <f>UFPE!T10</f>
        <v>C</v>
      </c>
      <c r="U65" s="150">
        <f>UFPE!U10</f>
        <v>0</v>
      </c>
      <c r="V65" s="150">
        <f>UFPE!V10</f>
        <v>0</v>
      </c>
      <c r="W65" s="150">
        <f>UFPE!W10</f>
        <v>0</v>
      </c>
      <c r="X65" s="150">
        <f>UFPE!X10</f>
        <v>0</v>
      </c>
      <c r="Y65" s="150">
        <f>UFPE!Y10</f>
        <v>0</v>
      </c>
      <c r="Z65" s="150">
        <f>UFPE!Z10</f>
        <v>0</v>
      </c>
      <c r="AA65" s="150">
        <f>UFPE!AA10</f>
        <v>0</v>
      </c>
      <c r="AB65" s="150">
        <f>UFPE!AB10</f>
        <v>0</v>
      </c>
      <c r="AC65" s="150">
        <f>UFPE!AC10</f>
        <v>0</v>
      </c>
      <c r="AD65" s="150">
        <f>UFPE!AD10</f>
        <v>0</v>
      </c>
      <c r="AE65" s="150">
        <f>UFPE!AE10</f>
        <v>0</v>
      </c>
      <c r="AF65" s="150">
        <f>UFPE!AF10</f>
        <v>0</v>
      </c>
      <c r="AG65" s="150">
        <f>UFPE!AG10</f>
        <v>0</v>
      </c>
      <c r="AH65" s="150">
        <f>UFPE!AH10</f>
        <v>0</v>
      </c>
      <c r="AI65" s="150">
        <f>UFPE!AI10</f>
        <v>0</v>
      </c>
      <c r="AJ65" s="48"/>
      <c r="AK65" s="89"/>
      <c r="AL65" s="31"/>
      <c r="AM65" s="31"/>
      <c r="AN65" s="25"/>
      <c r="AO65" s="25"/>
      <c r="AP65" s="25"/>
      <c r="AQ65" s="25"/>
      <c r="AR65" s="26"/>
      <c r="AS65" s="24"/>
      <c r="AT65" s="24"/>
      <c r="AU65" s="24"/>
      <c r="AV65" s="24"/>
      <c r="AW65" s="24"/>
      <c r="AX65" s="24"/>
      <c r="AY65" s="24"/>
      <c r="AZ65" s="27">
        <f t="shared" si="55"/>
        <v>0</v>
      </c>
      <c r="BA65" s="28">
        <f t="shared" si="56"/>
        <v>0</v>
      </c>
      <c r="BB65" s="29">
        <f t="shared" si="57"/>
        <v>0</v>
      </c>
      <c r="BC65" s="29">
        <f t="shared" si="58"/>
        <v>0</v>
      </c>
      <c r="BD65" s="29">
        <f t="shared" si="59"/>
        <v>0</v>
      </c>
      <c r="BE65" s="29">
        <f t="shared" si="60"/>
        <v>0</v>
      </c>
      <c r="BF65" s="29">
        <f t="shared" si="61"/>
        <v>0</v>
      </c>
      <c r="BG65" s="29">
        <f t="shared" si="62"/>
        <v>0</v>
      </c>
      <c r="BH65" s="29">
        <f t="shared" si="63"/>
        <v>0</v>
      </c>
      <c r="BI65" s="29">
        <f t="shared" si="64"/>
        <v>0</v>
      </c>
      <c r="BJ65" s="29">
        <f t="shared" si="65"/>
        <v>0</v>
      </c>
      <c r="BK65" s="29">
        <f t="shared" si="66"/>
        <v>0</v>
      </c>
      <c r="BL65" s="29">
        <f t="shared" si="67"/>
        <v>0</v>
      </c>
      <c r="BM65" s="29">
        <f t="shared" si="68"/>
        <v>0</v>
      </c>
      <c r="BN65" s="29">
        <f t="shared" si="69"/>
        <v>0</v>
      </c>
      <c r="BO65" s="29">
        <f t="shared" si="70"/>
        <v>0</v>
      </c>
      <c r="BP65" s="29">
        <f t="shared" si="71"/>
        <v>0</v>
      </c>
      <c r="BQ65" s="29">
        <f t="shared" si="72"/>
        <v>0</v>
      </c>
      <c r="BR65" s="29">
        <f t="shared" si="73"/>
        <v>0</v>
      </c>
      <c r="BS65" s="29">
        <f t="shared" si="74"/>
        <v>0</v>
      </c>
      <c r="BT65" s="29">
        <f t="shared" si="75"/>
        <v>0</v>
      </c>
      <c r="BU65" s="30">
        <f t="shared" si="76"/>
        <v>0</v>
      </c>
      <c r="BV65" s="30">
        <f t="shared" si="77"/>
        <v>0</v>
      </c>
      <c r="BX65" s="28">
        <f t="shared" si="78"/>
        <v>0</v>
      </c>
      <c r="BY65" s="29">
        <f t="shared" si="79"/>
        <v>0</v>
      </c>
      <c r="BZ65" s="29">
        <f t="shared" si="80"/>
        <v>0</v>
      </c>
      <c r="CA65" s="29">
        <f t="shared" si="81"/>
        <v>0</v>
      </c>
      <c r="CB65" s="29">
        <f t="shared" si="82"/>
        <v>0</v>
      </c>
      <c r="CC65" s="30" t="str">
        <f t="shared" si="45"/>
        <v/>
      </c>
      <c r="CD65" s="156" t="e">
        <f t="shared" si="6"/>
        <v>#VALUE!</v>
      </c>
      <c r="CE65" s="22" t="str">
        <f t="shared" si="46"/>
        <v xml:space="preserve"> </v>
      </c>
      <c r="CF65" s="156" t="e">
        <f t="shared" si="7"/>
        <v>#VALUE!</v>
      </c>
      <c r="CG65" s="22" t="str">
        <f t="shared" si="47"/>
        <v xml:space="preserve"> </v>
      </c>
      <c r="CH65" s="156" t="e">
        <f t="shared" si="8"/>
        <v>#VALUE!</v>
      </c>
      <c r="CI65" s="22" t="str">
        <f t="shared" si="48"/>
        <v xml:space="preserve"> </v>
      </c>
      <c r="CJ65" s="22" t="e">
        <f t="shared" si="96"/>
        <v>#VALUE!</v>
      </c>
      <c r="CK65" s="22" t="e">
        <f t="shared" si="97"/>
        <v>#VALUE!</v>
      </c>
      <c r="CM65" s="22">
        <f t="shared" si="98"/>
        <v>0</v>
      </c>
      <c r="CN65" s="22">
        <f t="shared" si="99"/>
        <v>0</v>
      </c>
      <c r="CO65" s="22">
        <f t="shared" si="100"/>
        <v>0</v>
      </c>
      <c r="CP65" s="22">
        <f t="shared" si="101"/>
        <v>0</v>
      </c>
      <c r="CQ65" s="22">
        <f t="shared" si="102"/>
        <v>0</v>
      </c>
      <c r="CR65" s="22">
        <f t="shared" si="103"/>
        <v>0</v>
      </c>
      <c r="CS65" s="22">
        <f t="shared" si="104"/>
        <v>0</v>
      </c>
      <c r="CT65" s="22" t="e">
        <f t="shared" si="105"/>
        <v>#DIV/0!</v>
      </c>
      <c r="CU65" s="22" t="e">
        <f t="shared" si="106"/>
        <v>#DIV/0!</v>
      </c>
      <c r="CV65" s="22">
        <f t="shared" si="107"/>
        <v>0</v>
      </c>
      <c r="CW65" s="22">
        <f t="shared" si="108"/>
        <v>0</v>
      </c>
      <c r="CX65" s="22">
        <f t="shared" si="109"/>
        <v>0</v>
      </c>
      <c r="CY65" s="22" t="e">
        <f t="shared" si="110"/>
        <v>#DIV/0!</v>
      </c>
      <c r="CZ65" s="22">
        <f t="shared" si="111"/>
        <v>0</v>
      </c>
      <c r="DA65" s="22">
        <f t="shared" si="112"/>
        <v>0</v>
      </c>
      <c r="DB65" s="22">
        <f t="shared" si="113"/>
        <v>0</v>
      </c>
      <c r="DC65" s="22">
        <f t="shared" si="114"/>
        <v>0</v>
      </c>
      <c r="DE65" s="22">
        <f t="shared" si="83"/>
        <v>0</v>
      </c>
      <c r="DF65" s="22">
        <f t="shared" si="84"/>
        <v>0</v>
      </c>
      <c r="DG65" s="22">
        <f t="shared" si="85"/>
        <v>0</v>
      </c>
      <c r="DH65" s="22">
        <f t="shared" si="86"/>
        <v>0</v>
      </c>
      <c r="DI65" s="22">
        <f t="shared" si="87"/>
        <v>0</v>
      </c>
      <c r="DJ65" s="22">
        <f t="shared" si="88"/>
        <v>0</v>
      </c>
      <c r="DK65" s="22">
        <f t="shared" si="89"/>
        <v>0</v>
      </c>
      <c r="DL65" s="22">
        <f t="shared" si="90"/>
        <v>0</v>
      </c>
      <c r="DM65" s="22">
        <f t="shared" si="91"/>
        <v>0</v>
      </c>
      <c r="DN65" s="22">
        <f t="shared" si="92"/>
        <v>0</v>
      </c>
      <c r="DO65" s="22">
        <f t="shared" si="93"/>
        <v>0</v>
      </c>
      <c r="DP65" s="22">
        <f t="shared" si="94"/>
        <v>0</v>
      </c>
      <c r="DQ65" s="22">
        <f t="shared" si="95"/>
        <v>0</v>
      </c>
    </row>
    <row r="66" spans="1:121" s="22" customFormat="1" ht="15.75" thickBot="1">
      <c r="A66" s="150" t="str">
        <f>UFPE!A11</f>
        <v>UFPE</v>
      </c>
      <c r="B66" s="150">
        <f>UFPE!B11</f>
        <v>9</v>
      </c>
      <c r="C66" s="150" t="str">
        <f>UFPE!C11</f>
        <v>Marco Aurélio Benedetti Rodrigues</v>
      </c>
      <c r="D66" s="99" t="str">
        <f>UFPE!D11</f>
        <v>P</v>
      </c>
      <c r="E66" s="150">
        <f>UFPE!E11</f>
        <v>0</v>
      </c>
      <c r="F66" s="150">
        <f>UFPE!F11</f>
        <v>0</v>
      </c>
      <c r="G66" s="150">
        <f>UFPE!G11</f>
        <v>0</v>
      </c>
      <c r="H66" s="150">
        <f>UFPE!H11</f>
        <v>0</v>
      </c>
      <c r="I66" s="150">
        <f>UFPE!I11</f>
        <v>0</v>
      </c>
      <c r="J66" s="150">
        <f>UFPE!J11</f>
        <v>0</v>
      </c>
      <c r="K66" s="150">
        <f>UFPE!K11</f>
        <v>0</v>
      </c>
      <c r="L66" s="150">
        <f>UFPE!L11</f>
        <v>0</v>
      </c>
      <c r="M66" s="150">
        <f>UFPE!M11</f>
        <v>0</v>
      </c>
      <c r="N66" s="150">
        <f>UFPE!N11</f>
        <v>0</v>
      </c>
      <c r="O66" s="150">
        <f>UFPE!O11</f>
        <v>0</v>
      </c>
      <c r="P66" s="150">
        <f>UFPE!P11</f>
        <v>0</v>
      </c>
      <c r="Q66" s="150">
        <f>UFPE!Q11</f>
        <v>0</v>
      </c>
      <c r="R66" s="150">
        <f>UFPE!R11</f>
        <v>0</v>
      </c>
      <c r="S66" s="150">
        <f>UFPE!S11</f>
        <v>0</v>
      </c>
      <c r="T66" s="99" t="str">
        <f>UFPE!T11</f>
        <v>P</v>
      </c>
      <c r="U66" s="150">
        <f>UFPE!U11</f>
        <v>0</v>
      </c>
      <c r="V66" s="150">
        <f>UFPE!V11</f>
        <v>1</v>
      </c>
      <c r="W66" s="150">
        <f>UFPE!W11</f>
        <v>0</v>
      </c>
      <c r="X66" s="150">
        <f>UFPE!X11</f>
        <v>0</v>
      </c>
      <c r="Y66" s="150">
        <f>UFPE!Y11</f>
        <v>0</v>
      </c>
      <c r="Z66" s="150">
        <f>UFPE!Z11</f>
        <v>0</v>
      </c>
      <c r="AA66" s="150">
        <f>UFPE!AA11</f>
        <v>0</v>
      </c>
      <c r="AB66" s="150">
        <f>UFPE!AB11</f>
        <v>0</v>
      </c>
      <c r="AC66" s="150">
        <f>UFPE!AC11</f>
        <v>0</v>
      </c>
      <c r="AD66" s="150">
        <f>UFPE!AD11</f>
        <v>0</v>
      </c>
      <c r="AE66" s="150">
        <f>UFPE!AE11</f>
        <v>0</v>
      </c>
      <c r="AF66" s="150">
        <f>UFPE!AF11</f>
        <v>0</v>
      </c>
      <c r="AG66" s="150">
        <f>UFPE!AG11</f>
        <v>0</v>
      </c>
      <c r="AH66" s="150">
        <f>UFPE!AH11</f>
        <v>0</v>
      </c>
      <c r="AI66" s="150">
        <f>UFPE!AI11</f>
        <v>0</v>
      </c>
      <c r="AJ66" s="48"/>
      <c r="AK66" s="89"/>
      <c r="AL66" s="31"/>
      <c r="AM66" s="31"/>
      <c r="AN66" s="25"/>
      <c r="AO66" s="25"/>
      <c r="AP66" s="25"/>
      <c r="AQ66" s="25"/>
      <c r="AR66" s="26"/>
      <c r="AS66" s="24"/>
      <c r="AT66" s="24"/>
      <c r="AU66" s="24"/>
      <c r="AV66" s="24"/>
      <c r="AW66" s="24"/>
      <c r="AX66" s="24"/>
      <c r="AY66" s="24"/>
      <c r="AZ66" s="27">
        <f t="shared" si="55"/>
        <v>2</v>
      </c>
      <c r="BA66" s="28">
        <f t="shared" si="56"/>
        <v>0</v>
      </c>
      <c r="BB66" s="29">
        <f t="shared" si="57"/>
        <v>1</v>
      </c>
      <c r="BC66" s="29">
        <f t="shared" si="58"/>
        <v>1</v>
      </c>
      <c r="BD66" s="29">
        <f t="shared" si="59"/>
        <v>0</v>
      </c>
      <c r="BE66" s="29">
        <f t="shared" si="60"/>
        <v>1</v>
      </c>
      <c r="BF66" s="29">
        <f t="shared" si="61"/>
        <v>0</v>
      </c>
      <c r="BG66" s="29">
        <f t="shared" si="62"/>
        <v>1</v>
      </c>
      <c r="BH66" s="29">
        <f t="shared" si="63"/>
        <v>0</v>
      </c>
      <c r="BI66" s="29">
        <f t="shared" si="64"/>
        <v>0</v>
      </c>
      <c r="BJ66" s="29">
        <f t="shared" si="65"/>
        <v>0</v>
      </c>
      <c r="BK66" s="29">
        <f t="shared" si="66"/>
        <v>0</v>
      </c>
      <c r="BL66" s="29">
        <f t="shared" si="67"/>
        <v>0</v>
      </c>
      <c r="BM66" s="29">
        <f t="shared" si="68"/>
        <v>0</v>
      </c>
      <c r="BN66" s="29">
        <f t="shared" si="69"/>
        <v>0</v>
      </c>
      <c r="BO66" s="29">
        <f t="shared" si="70"/>
        <v>0</v>
      </c>
      <c r="BP66" s="29">
        <f t="shared" si="71"/>
        <v>0</v>
      </c>
      <c r="BQ66" s="29">
        <f t="shared" si="72"/>
        <v>0</v>
      </c>
      <c r="BR66" s="29">
        <f t="shared" si="73"/>
        <v>0</v>
      </c>
      <c r="BS66" s="29">
        <f t="shared" si="74"/>
        <v>0</v>
      </c>
      <c r="BT66" s="29">
        <f t="shared" si="75"/>
        <v>0</v>
      </c>
      <c r="BU66" s="30">
        <f t="shared" si="76"/>
        <v>0</v>
      </c>
      <c r="BV66" s="30">
        <f t="shared" si="77"/>
        <v>0</v>
      </c>
      <c r="BX66" s="28">
        <f t="shared" si="78"/>
        <v>80</v>
      </c>
      <c r="BY66" s="29">
        <f t="shared" si="79"/>
        <v>0</v>
      </c>
      <c r="BZ66" s="29">
        <f t="shared" si="80"/>
        <v>0</v>
      </c>
      <c r="CA66" s="29">
        <f t="shared" si="81"/>
        <v>0</v>
      </c>
      <c r="CB66" s="29">
        <f t="shared" si="82"/>
        <v>0</v>
      </c>
      <c r="CC66" s="30">
        <f t="shared" si="45"/>
        <v>80</v>
      </c>
      <c r="CD66" s="156">
        <f t="shared" si="6"/>
        <v>-66.666666666666657</v>
      </c>
      <c r="CE66" s="22" t="str">
        <f t="shared" si="46"/>
        <v>NAO</v>
      </c>
      <c r="CF66" s="156">
        <f t="shared" si="7"/>
        <v>-106.66666666666666</v>
      </c>
      <c r="CG66" s="22" t="str">
        <f t="shared" si="47"/>
        <v>NAO</v>
      </c>
      <c r="CH66" s="156">
        <f t="shared" si="8"/>
        <v>-146.66666666666666</v>
      </c>
      <c r="CI66" s="22" t="str">
        <f t="shared" si="48"/>
        <v>NAO</v>
      </c>
      <c r="CJ66" s="22">
        <f t="shared" si="96"/>
        <v>9.9918815962030852E-2</v>
      </c>
      <c r="CK66" s="22">
        <f t="shared" si="97"/>
        <v>9.9918815962030852E-2</v>
      </c>
      <c r="CM66" s="22">
        <f t="shared" si="98"/>
        <v>0</v>
      </c>
      <c r="CN66" s="22">
        <f t="shared" si="99"/>
        <v>0.31746031746031744</v>
      </c>
      <c r="CO66" s="22">
        <f t="shared" si="100"/>
        <v>0</v>
      </c>
      <c r="CP66" s="22">
        <f t="shared" si="101"/>
        <v>0</v>
      </c>
      <c r="CQ66" s="22">
        <f t="shared" si="102"/>
        <v>0</v>
      </c>
      <c r="CR66" s="22">
        <f t="shared" si="103"/>
        <v>0</v>
      </c>
      <c r="CS66" s="22">
        <f t="shared" si="104"/>
        <v>0</v>
      </c>
      <c r="CT66" s="22" t="e">
        <f t="shared" si="105"/>
        <v>#DIV/0!</v>
      </c>
      <c r="CU66" s="22" t="e">
        <f t="shared" si="106"/>
        <v>#DIV/0!</v>
      </c>
      <c r="CV66" s="22">
        <f t="shared" si="107"/>
        <v>0</v>
      </c>
      <c r="CW66" s="22">
        <f t="shared" si="108"/>
        <v>0</v>
      </c>
      <c r="CX66" s="22">
        <f t="shared" si="109"/>
        <v>0</v>
      </c>
      <c r="CY66" s="22" t="e">
        <f t="shared" si="110"/>
        <v>#DIV/0!</v>
      </c>
      <c r="CZ66" s="22">
        <f t="shared" si="111"/>
        <v>0</v>
      </c>
      <c r="DA66" s="22">
        <f t="shared" si="112"/>
        <v>0</v>
      </c>
      <c r="DB66" s="22">
        <f t="shared" si="113"/>
        <v>0</v>
      </c>
      <c r="DC66" s="22">
        <f t="shared" si="114"/>
        <v>0</v>
      </c>
      <c r="DE66" s="22">
        <f t="shared" si="83"/>
        <v>0</v>
      </c>
      <c r="DF66" s="22">
        <f t="shared" si="84"/>
        <v>1</v>
      </c>
      <c r="DG66" s="22">
        <f t="shared" si="85"/>
        <v>0</v>
      </c>
      <c r="DH66" s="22">
        <f t="shared" si="86"/>
        <v>0</v>
      </c>
      <c r="DI66" s="22">
        <f t="shared" si="87"/>
        <v>0</v>
      </c>
      <c r="DJ66" s="22">
        <f t="shared" si="88"/>
        <v>0</v>
      </c>
      <c r="DK66" s="22">
        <f t="shared" si="89"/>
        <v>0</v>
      </c>
      <c r="DL66" s="22">
        <f t="shared" si="90"/>
        <v>0</v>
      </c>
      <c r="DM66" s="22">
        <f t="shared" si="91"/>
        <v>0</v>
      </c>
      <c r="DN66" s="22">
        <f t="shared" si="92"/>
        <v>0</v>
      </c>
      <c r="DO66" s="22">
        <f t="shared" si="93"/>
        <v>0</v>
      </c>
      <c r="DP66" s="22">
        <f t="shared" si="94"/>
        <v>0</v>
      </c>
      <c r="DQ66" s="22">
        <f t="shared" si="95"/>
        <v>0</v>
      </c>
    </row>
    <row r="67" spans="1:121" s="22" customFormat="1" ht="15.75" thickBot="1">
      <c r="A67" s="150" t="str">
        <f>UFPE!A12</f>
        <v>UFPE</v>
      </c>
      <c r="B67" s="150">
        <f>UFPE!B12</f>
        <v>10</v>
      </c>
      <c r="C67" s="150" t="str">
        <f>UFPE!C12</f>
        <v>Maria Cristina Falcão Raposo</v>
      </c>
      <c r="D67" s="99" t="str">
        <f>UFPE!D12</f>
        <v>C</v>
      </c>
      <c r="E67" s="150">
        <f>UFPE!E12</f>
        <v>0</v>
      </c>
      <c r="F67" s="150">
        <f>UFPE!F12</f>
        <v>0</v>
      </c>
      <c r="G67" s="150">
        <f>UFPE!G12</f>
        <v>0</v>
      </c>
      <c r="H67" s="150">
        <f>UFPE!H12</f>
        <v>0</v>
      </c>
      <c r="I67" s="150">
        <f>UFPE!I12</f>
        <v>0</v>
      </c>
      <c r="J67" s="150">
        <f>UFPE!J12</f>
        <v>0</v>
      </c>
      <c r="K67" s="150">
        <f>UFPE!K12</f>
        <v>0</v>
      </c>
      <c r="L67" s="150">
        <f>UFPE!L12</f>
        <v>0</v>
      </c>
      <c r="M67" s="150">
        <f>UFPE!M12</f>
        <v>0</v>
      </c>
      <c r="N67" s="150">
        <f>UFPE!N12</f>
        <v>0</v>
      </c>
      <c r="O67" s="150">
        <f>UFPE!O12</f>
        <v>0</v>
      </c>
      <c r="P67" s="150">
        <f>UFPE!P12</f>
        <v>0</v>
      </c>
      <c r="Q67" s="150">
        <f>UFPE!Q12</f>
        <v>0</v>
      </c>
      <c r="R67" s="150">
        <f>UFPE!R12</f>
        <v>0</v>
      </c>
      <c r="S67" s="150">
        <f>UFPE!S12</f>
        <v>0</v>
      </c>
      <c r="T67" s="99" t="str">
        <f>UFPE!T12</f>
        <v>C</v>
      </c>
      <c r="U67" s="150">
        <f>UFPE!U12</f>
        <v>0</v>
      </c>
      <c r="V67" s="150">
        <f>UFPE!V12</f>
        <v>0</v>
      </c>
      <c r="W67" s="150">
        <f>UFPE!W12</f>
        <v>0</v>
      </c>
      <c r="X67" s="150">
        <f>UFPE!X12</f>
        <v>0</v>
      </c>
      <c r="Y67" s="150">
        <f>UFPE!Y12</f>
        <v>0</v>
      </c>
      <c r="Z67" s="150">
        <f>UFPE!Z12</f>
        <v>0</v>
      </c>
      <c r="AA67" s="150">
        <f>UFPE!AA12</f>
        <v>0</v>
      </c>
      <c r="AB67" s="150">
        <f>UFPE!AB12</f>
        <v>0</v>
      </c>
      <c r="AC67" s="150">
        <f>UFPE!AC12</f>
        <v>0</v>
      </c>
      <c r="AD67" s="150">
        <f>UFPE!AD12</f>
        <v>0</v>
      </c>
      <c r="AE67" s="150">
        <f>UFPE!AE12</f>
        <v>0</v>
      </c>
      <c r="AF67" s="150">
        <f>UFPE!AF12</f>
        <v>0</v>
      </c>
      <c r="AG67" s="150">
        <f>UFPE!AG12</f>
        <v>0</v>
      </c>
      <c r="AH67" s="150">
        <f>UFPE!AH12</f>
        <v>0</v>
      </c>
      <c r="AI67" s="150">
        <f>UFPE!AI12</f>
        <v>0</v>
      </c>
      <c r="AJ67" s="48"/>
      <c r="AK67" s="89"/>
      <c r="AL67" s="31"/>
      <c r="AM67" s="31"/>
      <c r="AN67" s="25"/>
      <c r="AO67" s="25"/>
      <c r="AP67" s="25"/>
      <c r="AQ67" s="25"/>
      <c r="AR67" s="26"/>
      <c r="AS67" s="24"/>
      <c r="AT67" s="24"/>
      <c r="AU67" s="24"/>
      <c r="AV67" s="24"/>
      <c r="AW67" s="24"/>
      <c r="AX67" s="24"/>
      <c r="AY67" s="24"/>
      <c r="AZ67" s="27">
        <f t="shared" si="55"/>
        <v>0</v>
      </c>
      <c r="BA67" s="28">
        <f t="shared" si="56"/>
        <v>0</v>
      </c>
      <c r="BB67" s="29">
        <f t="shared" si="57"/>
        <v>0</v>
      </c>
      <c r="BC67" s="29">
        <f t="shared" si="58"/>
        <v>0</v>
      </c>
      <c r="BD67" s="29">
        <f t="shared" si="59"/>
        <v>0</v>
      </c>
      <c r="BE67" s="29">
        <f t="shared" si="60"/>
        <v>0</v>
      </c>
      <c r="BF67" s="29">
        <f t="shared" si="61"/>
        <v>0</v>
      </c>
      <c r="BG67" s="29">
        <f t="shared" si="62"/>
        <v>0</v>
      </c>
      <c r="BH67" s="29">
        <f t="shared" si="63"/>
        <v>0</v>
      </c>
      <c r="BI67" s="29">
        <f t="shared" si="64"/>
        <v>0</v>
      </c>
      <c r="BJ67" s="29">
        <f t="shared" si="65"/>
        <v>0</v>
      </c>
      <c r="BK67" s="29">
        <f t="shared" si="66"/>
        <v>0</v>
      </c>
      <c r="BL67" s="29">
        <f t="shared" si="67"/>
        <v>0</v>
      </c>
      <c r="BM67" s="29">
        <f t="shared" si="68"/>
        <v>0</v>
      </c>
      <c r="BN67" s="29">
        <f t="shared" si="69"/>
        <v>0</v>
      </c>
      <c r="BO67" s="29">
        <f t="shared" si="70"/>
        <v>0</v>
      </c>
      <c r="BP67" s="29">
        <f t="shared" si="71"/>
        <v>0</v>
      </c>
      <c r="BQ67" s="29">
        <f t="shared" si="72"/>
        <v>0</v>
      </c>
      <c r="BR67" s="29">
        <f t="shared" si="73"/>
        <v>0</v>
      </c>
      <c r="BS67" s="29">
        <f t="shared" si="74"/>
        <v>0</v>
      </c>
      <c r="BT67" s="29">
        <f t="shared" si="75"/>
        <v>0</v>
      </c>
      <c r="BU67" s="30">
        <f t="shared" si="76"/>
        <v>0</v>
      </c>
      <c r="BV67" s="30">
        <f t="shared" si="77"/>
        <v>0</v>
      </c>
      <c r="BX67" s="28">
        <f t="shared" si="78"/>
        <v>0</v>
      </c>
      <c r="BY67" s="29">
        <f t="shared" si="79"/>
        <v>0</v>
      </c>
      <c r="BZ67" s="29">
        <f t="shared" si="80"/>
        <v>0</v>
      </c>
      <c r="CA67" s="29">
        <f t="shared" si="81"/>
        <v>0</v>
      </c>
      <c r="CB67" s="29">
        <f t="shared" si="82"/>
        <v>0</v>
      </c>
      <c r="CC67" s="30" t="str">
        <f t="shared" si="45"/>
        <v/>
      </c>
      <c r="CD67" s="156" t="e">
        <f t="shared" ref="CD67:CD130" si="115">$CC67-(($CE$2/3)*$AZ67)</f>
        <v>#VALUE!</v>
      </c>
      <c r="CE67" s="22" t="str">
        <f t="shared" si="46"/>
        <v xml:space="preserve"> </v>
      </c>
      <c r="CF67" s="156" t="e">
        <f t="shared" ref="CF67:CF130" si="116">$CC67-(($CG$2/3)*$AZ67)</f>
        <v>#VALUE!</v>
      </c>
      <c r="CG67" s="22" t="str">
        <f t="shared" si="47"/>
        <v xml:space="preserve"> </v>
      </c>
      <c r="CH67" s="156" t="e">
        <f t="shared" ref="CH67:CH130" si="117">$CC67-(($CI$2/3)*$AZ67)</f>
        <v>#VALUE!</v>
      </c>
      <c r="CI67" s="22" t="str">
        <f t="shared" si="48"/>
        <v xml:space="preserve"> </v>
      </c>
      <c r="CJ67" s="22" t="e">
        <f t="shared" ref="CJ67:CJ98" si="118">(CC67)/(SUM($CC$3:$CC$188))*100</f>
        <v>#VALUE!</v>
      </c>
      <c r="CK67" s="22" t="e">
        <f t="shared" ref="CK67:CK98" si="119">(CC67/(SUM($CC$3:$CC$188))*100)</f>
        <v>#VALUE!</v>
      </c>
      <c r="CM67" s="22">
        <f t="shared" ref="CM67:CM98" si="120">BA67/(SUM(BA$3:BA$188)/100)</f>
        <v>0</v>
      </c>
      <c r="CN67" s="22">
        <f t="shared" ref="CN67:CN98" si="121">BB67/(SUM(BB$3:BB$188)/100)</f>
        <v>0</v>
      </c>
      <c r="CO67" s="22">
        <f t="shared" ref="CO67:CO98" si="122">BD67/(SUM(BD$3:BD$188)/100)</f>
        <v>0</v>
      </c>
      <c r="CP67" s="22">
        <f t="shared" ref="CP67:CP98" si="123">BF67/(SUM(BF$3:BF$188)/100)</f>
        <v>0</v>
      </c>
      <c r="CQ67" s="22">
        <f t="shared" ref="CQ67:CQ98" si="124">BH67/(SUM(BH$3:BH$188)/100)</f>
        <v>0</v>
      </c>
      <c r="CR67" s="22">
        <f t="shared" ref="CR67:CR98" si="125">BI67/(SUM(BI$3:BI$188)/100)</f>
        <v>0</v>
      </c>
      <c r="CS67" s="22">
        <f t="shared" ref="CS67:CS98" si="126">BJ67/(SUM(BJ$3:BJ$188)/100)</f>
        <v>0</v>
      </c>
      <c r="CT67" s="22" t="e">
        <f t="shared" ref="CT67:CT98" si="127">BK67/(SUM(BK$3:BK$188)/100)</f>
        <v>#DIV/0!</v>
      </c>
      <c r="CU67" s="22" t="e">
        <f t="shared" ref="CU67:CU98" si="128">BL67/(SUM(BL$3:BL$188)/100)</f>
        <v>#DIV/0!</v>
      </c>
      <c r="CV67" s="22">
        <f t="shared" ref="CV67:CV98" si="129">BN67/(SUM(BN$3:BN$188)/100)</f>
        <v>0</v>
      </c>
      <c r="CW67" s="22">
        <f t="shared" ref="CW67:CW98" si="130">BO67/(SUM(BO$3:BO$188)/100)</f>
        <v>0</v>
      </c>
      <c r="CX67" s="22">
        <f t="shared" ref="CX67:CX98" si="131">BP67/(SUM(BP$3:BP$188)/100)</f>
        <v>0</v>
      </c>
      <c r="CY67" s="22" t="e">
        <f t="shared" ref="CY67:CY98" si="132">BQ67/(SUM(BQ$3:BQ$188)/100)</f>
        <v>#DIV/0!</v>
      </c>
      <c r="CZ67" s="22">
        <f t="shared" ref="CZ67:CZ98" si="133">BR67/(SUM(BR$3:BR$188)/100)</f>
        <v>0</v>
      </c>
      <c r="DA67" s="22">
        <f t="shared" ref="DA67:DA98" si="134">BT67/(SUM(BT$3:BT$188)/100)</f>
        <v>0</v>
      </c>
      <c r="DB67" s="22">
        <f t="shared" ref="DB67:DB98" si="135">BU67/(SUM(BU$3:BU$188)/100)</f>
        <v>0</v>
      </c>
      <c r="DC67" s="22">
        <f t="shared" ref="DC67:DC98" si="136">BV67/(SUM(BV$3:BV$188)/100)</f>
        <v>0</v>
      </c>
      <c r="DE67" s="22">
        <f t="shared" si="83"/>
        <v>0</v>
      </c>
      <c r="DF67" s="22">
        <f t="shared" si="84"/>
        <v>0</v>
      </c>
      <c r="DG67" s="22">
        <f t="shared" si="85"/>
        <v>0</v>
      </c>
      <c r="DH67" s="22">
        <f t="shared" si="86"/>
        <v>0</v>
      </c>
      <c r="DI67" s="22">
        <f t="shared" si="87"/>
        <v>0</v>
      </c>
      <c r="DJ67" s="22">
        <f t="shared" si="88"/>
        <v>0</v>
      </c>
      <c r="DK67" s="22">
        <f t="shared" si="89"/>
        <v>0</v>
      </c>
      <c r="DL67" s="22">
        <f t="shared" si="90"/>
        <v>0</v>
      </c>
      <c r="DM67" s="22">
        <f t="shared" si="91"/>
        <v>0</v>
      </c>
      <c r="DN67" s="22">
        <f t="shared" si="92"/>
        <v>0</v>
      </c>
      <c r="DO67" s="22">
        <f t="shared" si="93"/>
        <v>0</v>
      </c>
      <c r="DP67" s="22">
        <f t="shared" si="94"/>
        <v>0</v>
      </c>
      <c r="DQ67" s="22">
        <f t="shared" si="95"/>
        <v>0</v>
      </c>
    </row>
    <row r="68" spans="1:121" s="22" customFormat="1" ht="15.75" thickBot="1">
      <c r="A68" s="150" t="str">
        <f>UFPE!A13</f>
        <v>UFPE</v>
      </c>
      <c r="B68" s="150">
        <f>UFPE!B13</f>
        <v>11</v>
      </c>
      <c r="C68" s="150" t="str">
        <f>UFPE!C13</f>
        <v>Maria do Amparo Andrade</v>
      </c>
      <c r="D68" s="99" t="str">
        <f>UFPE!D13</f>
        <v>P</v>
      </c>
      <c r="E68" s="150">
        <f>UFPE!E13</f>
        <v>0</v>
      </c>
      <c r="F68" s="150">
        <f>UFPE!F13</f>
        <v>0</v>
      </c>
      <c r="G68" s="150">
        <f>UFPE!G13</f>
        <v>0</v>
      </c>
      <c r="H68" s="150">
        <f>UFPE!H13</f>
        <v>0</v>
      </c>
      <c r="I68" s="150">
        <f>UFPE!I13</f>
        <v>0</v>
      </c>
      <c r="J68" s="150">
        <f>UFPE!J13</f>
        <v>0</v>
      </c>
      <c r="K68" s="150">
        <f>UFPE!K13</f>
        <v>0</v>
      </c>
      <c r="L68" s="150">
        <f>UFPE!L13</f>
        <v>0</v>
      </c>
      <c r="M68" s="150">
        <f>UFPE!M13</f>
        <v>0</v>
      </c>
      <c r="N68" s="150">
        <f>UFPE!N13</f>
        <v>0</v>
      </c>
      <c r="O68" s="150">
        <f>UFPE!O13</f>
        <v>0</v>
      </c>
      <c r="P68" s="150">
        <f>UFPE!P13</f>
        <v>0</v>
      </c>
      <c r="Q68" s="150">
        <f>UFPE!Q13</f>
        <v>0</v>
      </c>
      <c r="R68" s="150">
        <f>UFPE!R13</f>
        <v>0</v>
      </c>
      <c r="S68" s="150">
        <f>UFPE!S13</f>
        <v>0</v>
      </c>
      <c r="T68" s="99" t="str">
        <f>UFPE!T13</f>
        <v>P</v>
      </c>
      <c r="U68" s="150">
        <f>UFPE!U13</f>
        <v>0</v>
      </c>
      <c r="V68" s="150">
        <f>UFPE!V13</f>
        <v>0</v>
      </c>
      <c r="W68" s="150">
        <f>UFPE!W13</f>
        <v>2</v>
      </c>
      <c r="X68" s="150">
        <f>UFPE!X13</f>
        <v>0</v>
      </c>
      <c r="Y68" s="150">
        <f>UFPE!Y13</f>
        <v>0</v>
      </c>
      <c r="Z68" s="150">
        <f>UFPE!Z13</f>
        <v>0</v>
      </c>
      <c r="AA68" s="150">
        <f>UFPE!AA13</f>
        <v>0</v>
      </c>
      <c r="AB68" s="150">
        <f>UFPE!AB13</f>
        <v>0</v>
      </c>
      <c r="AC68" s="150">
        <f>UFPE!AC13</f>
        <v>0</v>
      </c>
      <c r="AD68" s="150">
        <f>UFPE!AD13</f>
        <v>0</v>
      </c>
      <c r="AE68" s="150">
        <f>UFPE!AE13</f>
        <v>0</v>
      </c>
      <c r="AF68" s="150">
        <f>UFPE!AF13</f>
        <v>0</v>
      </c>
      <c r="AG68" s="150">
        <f>UFPE!AG13</f>
        <v>0</v>
      </c>
      <c r="AH68" s="150">
        <f>UFPE!AH13</f>
        <v>0</v>
      </c>
      <c r="AI68" s="150">
        <f>UFPE!AI13</f>
        <v>0</v>
      </c>
      <c r="AJ68" s="48"/>
      <c r="AK68" s="89"/>
      <c r="AL68" s="31"/>
      <c r="AM68" s="31"/>
      <c r="AN68" s="25"/>
      <c r="AO68" s="25"/>
      <c r="AP68" s="25"/>
      <c r="AQ68" s="25"/>
      <c r="AR68" s="26"/>
      <c r="AS68" s="24"/>
      <c r="AT68" s="24"/>
      <c r="AU68" s="24"/>
      <c r="AV68" s="24"/>
      <c r="AW68" s="24"/>
      <c r="AX68" s="24"/>
      <c r="AY68" s="24"/>
      <c r="AZ68" s="27">
        <f t="shared" si="55"/>
        <v>2</v>
      </c>
      <c r="BA68" s="28">
        <f t="shared" si="56"/>
        <v>0</v>
      </c>
      <c r="BB68" s="29">
        <f t="shared" si="57"/>
        <v>0</v>
      </c>
      <c r="BC68" s="29">
        <f t="shared" si="58"/>
        <v>0</v>
      </c>
      <c r="BD68" s="29">
        <f t="shared" si="59"/>
        <v>2</v>
      </c>
      <c r="BE68" s="29">
        <f t="shared" si="60"/>
        <v>2</v>
      </c>
      <c r="BF68" s="29">
        <f t="shared" si="61"/>
        <v>0</v>
      </c>
      <c r="BG68" s="29">
        <f t="shared" si="62"/>
        <v>2</v>
      </c>
      <c r="BH68" s="29">
        <f t="shared" si="63"/>
        <v>0</v>
      </c>
      <c r="BI68" s="29">
        <f t="shared" si="64"/>
        <v>0</v>
      </c>
      <c r="BJ68" s="29">
        <f t="shared" si="65"/>
        <v>0</v>
      </c>
      <c r="BK68" s="29">
        <f t="shared" si="66"/>
        <v>0</v>
      </c>
      <c r="BL68" s="29">
        <f t="shared" si="67"/>
        <v>0</v>
      </c>
      <c r="BM68" s="29">
        <f t="shared" si="68"/>
        <v>0</v>
      </c>
      <c r="BN68" s="29">
        <f t="shared" si="69"/>
        <v>0</v>
      </c>
      <c r="BO68" s="29">
        <f t="shared" si="70"/>
        <v>0</v>
      </c>
      <c r="BP68" s="29">
        <f t="shared" si="71"/>
        <v>0</v>
      </c>
      <c r="BQ68" s="29">
        <f t="shared" si="72"/>
        <v>0</v>
      </c>
      <c r="BR68" s="29">
        <f t="shared" si="73"/>
        <v>0</v>
      </c>
      <c r="BS68" s="29">
        <f t="shared" si="74"/>
        <v>0</v>
      </c>
      <c r="BT68" s="29">
        <f t="shared" si="75"/>
        <v>0</v>
      </c>
      <c r="BU68" s="30">
        <f t="shared" si="76"/>
        <v>0</v>
      </c>
      <c r="BV68" s="30">
        <f t="shared" si="77"/>
        <v>0</v>
      </c>
      <c r="BX68" s="28">
        <f t="shared" si="78"/>
        <v>120</v>
      </c>
      <c r="BY68" s="29">
        <f t="shared" si="79"/>
        <v>0</v>
      </c>
      <c r="BZ68" s="29">
        <f t="shared" si="80"/>
        <v>0</v>
      </c>
      <c r="CA68" s="29">
        <f t="shared" si="81"/>
        <v>0</v>
      </c>
      <c r="CB68" s="29">
        <f t="shared" si="82"/>
        <v>0</v>
      </c>
      <c r="CC68" s="30">
        <f t="shared" ref="CC68:CC131" si="137">IF(AZ68&gt;0,SUM(BX68:CB68), "")</f>
        <v>120</v>
      </c>
      <c r="CD68" s="156">
        <f t="shared" si="115"/>
        <v>-26.666666666666657</v>
      </c>
      <c r="CE68" s="22" t="str">
        <f t="shared" ref="CE68:CE131" si="138">IF(AZ68=0," ",IF(CD68&gt;=0,3,"NAO"))</f>
        <v>NAO</v>
      </c>
      <c r="CF68" s="156">
        <f t="shared" si="116"/>
        <v>-66.666666666666657</v>
      </c>
      <c r="CG68" s="22" t="str">
        <f t="shared" ref="CG68:CG131" si="139">IF(AZ68=0," ",IF(CF68&gt;=0,4,"NAO"))</f>
        <v>NAO</v>
      </c>
      <c r="CH68" s="156">
        <f t="shared" si="117"/>
        <v>-106.66666666666666</v>
      </c>
      <c r="CI68" s="22" t="str">
        <f t="shared" ref="CI68:CI131" si="140">IF(AZ68=0," ",IF(CH68&gt;=0,5,"NAO"))</f>
        <v>NAO</v>
      </c>
      <c r="CJ68" s="22">
        <f t="shared" si="118"/>
        <v>0.14987822394304628</v>
      </c>
      <c r="CK68" s="22">
        <f t="shared" si="119"/>
        <v>0.14987822394304628</v>
      </c>
      <c r="CM68" s="22">
        <f t="shared" si="120"/>
        <v>0</v>
      </c>
      <c r="CN68" s="22">
        <f t="shared" si="121"/>
        <v>0</v>
      </c>
      <c r="CO68" s="22">
        <f t="shared" si="122"/>
        <v>0.39761431411530812</v>
      </c>
      <c r="CP68" s="22">
        <f t="shared" si="123"/>
        <v>0</v>
      </c>
      <c r="CQ68" s="22">
        <f t="shared" si="124"/>
        <v>0</v>
      </c>
      <c r="CR68" s="22">
        <f t="shared" si="125"/>
        <v>0</v>
      </c>
      <c r="CS68" s="22">
        <f t="shared" si="126"/>
        <v>0</v>
      </c>
      <c r="CT68" s="22" t="e">
        <f t="shared" si="127"/>
        <v>#DIV/0!</v>
      </c>
      <c r="CU68" s="22" t="e">
        <f t="shared" si="128"/>
        <v>#DIV/0!</v>
      </c>
      <c r="CV68" s="22">
        <f t="shared" si="129"/>
        <v>0</v>
      </c>
      <c r="CW68" s="22">
        <f t="shared" si="130"/>
        <v>0</v>
      </c>
      <c r="CX68" s="22">
        <f t="shared" si="131"/>
        <v>0</v>
      </c>
      <c r="CY68" s="22" t="e">
        <f t="shared" si="132"/>
        <v>#DIV/0!</v>
      </c>
      <c r="CZ68" s="22">
        <f t="shared" si="133"/>
        <v>0</v>
      </c>
      <c r="DA68" s="22">
        <f t="shared" si="134"/>
        <v>0</v>
      </c>
      <c r="DB68" s="22">
        <f t="shared" si="135"/>
        <v>0</v>
      </c>
      <c r="DC68" s="22">
        <f t="shared" si="136"/>
        <v>0</v>
      </c>
      <c r="DE68" s="22">
        <f t="shared" si="83"/>
        <v>0</v>
      </c>
      <c r="DF68" s="22">
        <f t="shared" si="84"/>
        <v>0</v>
      </c>
      <c r="DG68" s="22">
        <f t="shared" si="85"/>
        <v>1</v>
      </c>
      <c r="DH68" s="22">
        <f t="shared" si="86"/>
        <v>0</v>
      </c>
      <c r="DI68" s="22">
        <f t="shared" si="87"/>
        <v>0</v>
      </c>
      <c r="DJ68" s="22">
        <f t="shared" si="88"/>
        <v>0</v>
      </c>
      <c r="DK68" s="22">
        <f t="shared" si="89"/>
        <v>0</v>
      </c>
      <c r="DL68" s="22">
        <f t="shared" si="90"/>
        <v>0</v>
      </c>
      <c r="DM68" s="22">
        <f t="shared" si="91"/>
        <v>0</v>
      </c>
      <c r="DN68" s="22">
        <f t="shared" si="92"/>
        <v>0</v>
      </c>
      <c r="DO68" s="22">
        <f t="shared" si="93"/>
        <v>0</v>
      </c>
      <c r="DP68" s="22">
        <f t="shared" si="94"/>
        <v>0</v>
      </c>
      <c r="DQ68" s="22">
        <f t="shared" si="95"/>
        <v>0</v>
      </c>
    </row>
    <row r="69" spans="1:121" s="22" customFormat="1" ht="15.75" thickBot="1">
      <c r="A69" s="150" t="str">
        <f>UFPE!A14</f>
        <v>UFPE</v>
      </c>
      <c r="B69" s="150">
        <f>UFPE!B14</f>
        <v>12</v>
      </c>
      <c r="C69" s="150" t="str">
        <f>UFPE!C14</f>
        <v>Maria do Socorro Brasileiro Santos</v>
      </c>
      <c r="D69" s="99" t="str">
        <f>UFPE!D14</f>
        <v>P</v>
      </c>
      <c r="E69" s="150">
        <f>UFPE!E14</f>
        <v>0</v>
      </c>
      <c r="F69" s="150">
        <f>UFPE!F14</f>
        <v>1</v>
      </c>
      <c r="G69" s="150">
        <f>UFPE!G14</f>
        <v>2</v>
      </c>
      <c r="H69" s="150">
        <f>UFPE!H14</f>
        <v>1</v>
      </c>
      <c r="I69" s="150">
        <f>UFPE!I14</f>
        <v>0</v>
      </c>
      <c r="J69" s="150">
        <f>UFPE!J14</f>
        <v>0</v>
      </c>
      <c r="K69" s="150">
        <f>UFPE!K14</f>
        <v>0</v>
      </c>
      <c r="L69" s="150">
        <f>UFPE!L14</f>
        <v>0</v>
      </c>
      <c r="M69" s="150">
        <f>UFPE!M14</f>
        <v>0</v>
      </c>
      <c r="N69" s="150">
        <f>UFPE!N14</f>
        <v>0</v>
      </c>
      <c r="O69" s="150">
        <f>UFPE!O14</f>
        <v>0</v>
      </c>
      <c r="P69" s="150">
        <f>UFPE!P14</f>
        <v>0</v>
      </c>
      <c r="Q69" s="150">
        <f>UFPE!Q14</f>
        <v>0</v>
      </c>
      <c r="R69" s="150">
        <f>UFPE!R14</f>
        <v>0</v>
      </c>
      <c r="S69" s="150">
        <f>UFPE!S14</f>
        <v>0</v>
      </c>
      <c r="T69" s="99" t="str">
        <f>UFPE!T14</f>
        <v>P</v>
      </c>
      <c r="U69" s="150">
        <f>UFPE!U14</f>
        <v>0</v>
      </c>
      <c r="V69" s="150">
        <f>UFPE!V14</f>
        <v>0</v>
      </c>
      <c r="W69" s="150">
        <f>UFPE!W14</f>
        <v>1</v>
      </c>
      <c r="X69" s="150">
        <f>UFPE!X14</f>
        <v>1</v>
      </c>
      <c r="Y69" s="150">
        <f>UFPE!Y14</f>
        <v>1</v>
      </c>
      <c r="Z69" s="150">
        <f>UFPE!Z14</f>
        <v>0</v>
      </c>
      <c r="AA69" s="150">
        <f>UFPE!AA14</f>
        <v>0</v>
      </c>
      <c r="AB69" s="150">
        <f>UFPE!AB14</f>
        <v>0</v>
      </c>
      <c r="AC69" s="150">
        <f>UFPE!AC14</f>
        <v>0</v>
      </c>
      <c r="AD69" s="150">
        <f>UFPE!AD14</f>
        <v>0</v>
      </c>
      <c r="AE69" s="150">
        <f>UFPE!AE14</f>
        <v>0</v>
      </c>
      <c r="AF69" s="150">
        <f>UFPE!AF14</f>
        <v>0</v>
      </c>
      <c r="AG69" s="150">
        <f>UFPE!AG14</f>
        <v>0</v>
      </c>
      <c r="AH69" s="150">
        <f>UFPE!AH14</f>
        <v>0</v>
      </c>
      <c r="AI69" s="150">
        <f>UFPE!AI14</f>
        <v>0</v>
      </c>
      <c r="AJ69" s="48"/>
      <c r="AK69" s="89"/>
      <c r="AL69" s="31"/>
      <c r="AM69" s="31"/>
      <c r="AN69" s="25"/>
      <c r="AO69" s="25"/>
      <c r="AP69" s="25"/>
      <c r="AQ69" s="25"/>
      <c r="AR69" s="26"/>
      <c r="AS69" s="24"/>
      <c r="AT69" s="24"/>
      <c r="AU69" s="24"/>
      <c r="AV69" s="24"/>
      <c r="AW69" s="24"/>
      <c r="AX69" s="24"/>
      <c r="AY69" s="24"/>
      <c r="AZ69" s="27">
        <f t="shared" si="55"/>
        <v>2</v>
      </c>
      <c r="BA69" s="28">
        <f t="shared" si="56"/>
        <v>0</v>
      </c>
      <c r="BB69" s="29">
        <f t="shared" si="57"/>
        <v>1</v>
      </c>
      <c r="BC69" s="29">
        <f t="shared" si="58"/>
        <v>1</v>
      </c>
      <c r="BD69" s="29">
        <f t="shared" si="59"/>
        <v>3</v>
      </c>
      <c r="BE69" s="29">
        <f t="shared" si="60"/>
        <v>4</v>
      </c>
      <c r="BF69" s="29">
        <f t="shared" si="61"/>
        <v>2</v>
      </c>
      <c r="BG69" s="29">
        <f t="shared" si="62"/>
        <v>6</v>
      </c>
      <c r="BH69" s="29">
        <f t="shared" si="63"/>
        <v>1</v>
      </c>
      <c r="BI69" s="29">
        <f t="shared" si="64"/>
        <v>0</v>
      </c>
      <c r="BJ69" s="29">
        <f t="shared" si="65"/>
        <v>0</v>
      </c>
      <c r="BK69" s="29">
        <f t="shared" si="66"/>
        <v>0</v>
      </c>
      <c r="BL69" s="29">
        <f t="shared" si="67"/>
        <v>0</v>
      </c>
      <c r="BM69" s="29">
        <f t="shared" si="68"/>
        <v>0</v>
      </c>
      <c r="BN69" s="29">
        <f t="shared" si="69"/>
        <v>0</v>
      </c>
      <c r="BO69" s="29">
        <f t="shared" si="70"/>
        <v>0</v>
      </c>
      <c r="BP69" s="29">
        <f t="shared" si="71"/>
        <v>0</v>
      </c>
      <c r="BQ69" s="29">
        <f t="shared" si="72"/>
        <v>0</v>
      </c>
      <c r="BR69" s="29">
        <f t="shared" si="73"/>
        <v>0</v>
      </c>
      <c r="BS69" s="29">
        <f t="shared" si="74"/>
        <v>0</v>
      </c>
      <c r="BT69" s="29">
        <f t="shared" si="75"/>
        <v>0</v>
      </c>
      <c r="BU69" s="30">
        <f t="shared" si="76"/>
        <v>0</v>
      </c>
      <c r="BV69" s="30">
        <f t="shared" si="77"/>
        <v>0</v>
      </c>
      <c r="BX69" s="28">
        <f t="shared" si="78"/>
        <v>360</v>
      </c>
      <c r="BY69" s="29">
        <f t="shared" si="79"/>
        <v>0</v>
      </c>
      <c r="BZ69" s="29">
        <f t="shared" si="80"/>
        <v>0</v>
      </c>
      <c r="CA69" s="29">
        <f t="shared" si="81"/>
        <v>0</v>
      </c>
      <c r="CB69" s="29">
        <f t="shared" si="82"/>
        <v>0</v>
      </c>
      <c r="CC69" s="30">
        <f t="shared" si="137"/>
        <v>360</v>
      </c>
      <c r="CD69" s="156">
        <f t="shared" si="115"/>
        <v>213.33333333333334</v>
      </c>
      <c r="CE69" s="22">
        <f t="shared" si="138"/>
        <v>3</v>
      </c>
      <c r="CF69" s="156">
        <f t="shared" si="116"/>
        <v>173.33333333333334</v>
      </c>
      <c r="CG69" s="22">
        <f t="shared" si="139"/>
        <v>4</v>
      </c>
      <c r="CH69" s="156">
        <f t="shared" si="117"/>
        <v>133.33333333333334</v>
      </c>
      <c r="CI69" s="22">
        <f t="shared" si="140"/>
        <v>5</v>
      </c>
      <c r="CJ69" s="22">
        <f t="shared" si="118"/>
        <v>0.4496346718291388</v>
      </c>
      <c r="CK69" s="22">
        <f t="shared" si="119"/>
        <v>0.4496346718291388</v>
      </c>
      <c r="CM69" s="22">
        <f t="shared" si="120"/>
        <v>0</v>
      </c>
      <c r="CN69" s="22">
        <f t="shared" si="121"/>
        <v>0.31746031746031744</v>
      </c>
      <c r="CO69" s="22">
        <f t="shared" si="122"/>
        <v>0.59642147117296218</v>
      </c>
      <c r="CP69" s="22">
        <f t="shared" si="123"/>
        <v>0.88105726872246692</v>
      </c>
      <c r="CQ69" s="22">
        <f t="shared" si="124"/>
        <v>1.0101010101010102</v>
      </c>
      <c r="CR69" s="22">
        <f t="shared" si="125"/>
        <v>0</v>
      </c>
      <c r="CS69" s="22">
        <f t="shared" si="126"/>
        <v>0</v>
      </c>
      <c r="CT69" s="22" t="e">
        <f t="shared" si="127"/>
        <v>#DIV/0!</v>
      </c>
      <c r="CU69" s="22" t="e">
        <f t="shared" si="128"/>
        <v>#DIV/0!</v>
      </c>
      <c r="CV69" s="22">
        <f t="shared" si="129"/>
        <v>0</v>
      </c>
      <c r="CW69" s="22">
        <f t="shared" si="130"/>
        <v>0</v>
      </c>
      <c r="CX69" s="22">
        <f t="shared" si="131"/>
        <v>0</v>
      </c>
      <c r="CY69" s="22" t="e">
        <f t="shared" si="132"/>
        <v>#DIV/0!</v>
      </c>
      <c r="CZ69" s="22">
        <f t="shared" si="133"/>
        <v>0</v>
      </c>
      <c r="DA69" s="22">
        <f t="shared" si="134"/>
        <v>0</v>
      </c>
      <c r="DB69" s="22">
        <f t="shared" si="135"/>
        <v>0</v>
      </c>
      <c r="DC69" s="22">
        <f t="shared" si="136"/>
        <v>0</v>
      </c>
      <c r="DE69" s="22">
        <f t="shared" si="83"/>
        <v>0</v>
      </c>
      <c r="DF69" s="22">
        <f t="shared" si="84"/>
        <v>1</v>
      </c>
      <c r="DG69" s="22">
        <f t="shared" si="85"/>
        <v>1</v>
      </c>
      <c r="DH69" s="22">
        <f t="shared" si="86"/>
        <v>1</v>
      </c>
      <c r="DI69" s="22">
        <f t="shared" si="87"/>
        <v>1</v>
      </c>
      <c r="DJ69" s="22">
        <f t="shared" si="88"/>
        <v>0</v>
      </c>
      <c r="DK69" s="22">
        <f t="shared" si="89"/>
        <v>0</v>
      </c>
      <c r="DL69" s="22">
        <f t="shared" si="90"/>
        <v>0</v>
      </c>
      <c r="DM69" s="22">
        <f t="shared" si="91"/>
        <v>0</v>
      </c>
      <c r="DN69" s="22">
        <f t="shared" si="92"/>
        <v>0</v>
      </c>
      <c r="DO69" s="22">
        <f t="shared" si="93"/>
        <v>0</v>
      </c>
      <c r="DP69" s="22">
        <f t="shared" si="94"/>
        <v>0</v>
      </c>
      <c r="DQ69" s="22">
        <f t="shared" si="95"/>
        <v>0</v>
      </c>
    </row>
    <row r="70" spans="1:121" s="22" customFormat="1" ht="15.75" thickBot="1">
      <c r="A70" s="150" t="str">
        <f>UFPE!A15</f>
        <v>UFPE</v>
      </c>
      <c r="B70" s="150">
        <f>UFPE!B15</f>
        <v>13</v>
      </c>
      <c r="C70" s="150" t="str">
        <f>UFPE!C15</f>
        <v>Murilo Carlos Amorim de Britto</v>
      </c>
      <c r="D70" s="99" t="str">
        <f>UFPE!D15</f>
        <v>P</v>
      </c>
      <c r="E70" s="150">
        <f>UFPE!E15</f>
        <v>0</v>
      </c>
      <c r="F70" s="150">
        <f>UFPE!F15</f>
        <v>0</v>
      </c>
      <c r="G70" s="150">
        <f>UFPE!G15</f>
        <v>1</v>
      </c>
      <c r="H70" s="150">
        <f>UFPE!H15</f>
        <v>0</v>
      </c>
      <c r="I70" s="150">
        <f>UFPE!I15</f>
        <v>0</v>
      </c>
      <c r="J70" s="150">
        <f>UFPE!J15</f>
        <v>0</v>
      </c>
      <c r="K70" s="150">
        <f>UFPE!K15</f>
        <v>0</v>
      </c>
      <c r="L70" s="150">
        <f>UFPE!L15</f>
        <v>0</v>
      </c>
      <c r="M70" s="150">
        <f>UFPE!M15</f>
        <v>0</v>
      </c>
      <c r="N70" s="150">
        <f>UFPE!N15</f>
        <v>0</v>
      </c>
      <c r="O70" s="150">
        <f>UFPE!O15</f>
        <v>0</v>
      </c>
      <c r="P70" s="150">
        <f>UFPE!P15</f>
        <v>0</v>
      </c>
      <c r="Q70" s="150">
        <f>UFPE!Q15</f>
        <v>0</v>
      </c>
      <c r="R70" s="150">
        <f>UFPE!R15</f>
        <v>0</v>
      </c>
      <c r="S70" s="150">
        <f>UFPE!S15</f>
        <v>0</v>
      </c>
      <c r="T70" s="99" t="str">
        <f>UFPE!T15</f>
        <v>P</v>
      </c>
      <c r="U70" s="150">
        <f>UFPE!U15</f>
        <v>1</v>
      </c>
      <c r="V70" s="150">
        <f>UFPE!V15</f>
        <v>0</v>
      </c>
      <c r="W70" s="150">
        <f>UFPE!W15</f>
        <v>2</v>
      </c>
      <c r="X70" s="150">
        <f>UFPE!X15</f>
        <v>0</v>
      </c>
      <c r="Y70" s="150">
        <f>UFPE!Y15</f>
        <v>0</v>
      </c>
      <c r="Z70" s="150">
        <f>UFPE!Z15</f>
        <v>0</v>
      </c>
      <c r="AA70" s="150">
        <f>UFPE!AA15</f>
        <v>0</v>
      </c>
      <c r="AB70" s="150">
        <f>UFPE!AB15</f>
        <v>0</v>
      </c>
      <c r="AC70" s="150">
        <f>UFPE!AC15</f>
        <v>0</v>
      </c>
      <c r="AD70" s="150">
        <f>UFPE!AD15</f>
        <v>0</v>
      </c>
      <c r="AE70" s="150">
        <f>UFPE!AE15</f>
        <v>0</v>
      </c>
      <c r="AF70" s="150">
        <f>UFPE!AF15</f>
        <v>0</v>
      </c>
      <c r="AG70" s="150">
        <f>UFPE!AG15</f>
        <v>0</v>
      </c>
      <c r="AH70" s="150">
        <f>UFPE!AH15</f>
        <v>0</v>
      </c>
      <c r="AI70" s="150">
        <f>UFPE!AI15</f>
        <v>0</v>
      </c>
      <c r="AJ70" s="48"/>
      <c r="AK70" s="89"/>
      <c r="AL70" s="31"/>
      <c r="AM70" s="31"/>
      <c r="AN70" s="25"/>
      <c r="AO70" s="25"/>
      <c r="AP70" s="25"/>
      <c r="AQ70" s="25"/>
      <c r="AR70" s="26"/>
      <c r="AS70" s="24"/>
      <c r="AT70" s="24"/>
      <c r="AU70" s="24"/>
      <c r="AV70" s="24"/>
      <c r="AW70" s="24"/>
      <c r="AX70" s="24"/>
      <c r="AY70" s="24"/>
      <c r="AZ70" s="27">
        <f t="shared" si="55"/>
        <v>2</v>
      </c>
      <c r="BA70" s="28">
        <f t="shared" si="56"/>
        <v>1</v>
      </c>
      <c r="BB70" s="29">
        <f t="shared" si="57"/>
        <v>0</v>
      </c>
      <c r="BC70" s="29">
        <f t="shared" si="58"/>
        <v>1</v>
      </c>
      <c r="BD70" s="29">
        <f t="shared" si="59"/>
        <v>3</v>
      </c>
      <c r="BE70" s="29">
        <f t="shared" si="60"/>
        <v>4</v>
      </c>
      <c r="BF70" s="29">
        <f t="shared" si="61"/>
        <v>0</v>
      </c>
      <c r="BG70" s="29">
        <f t="shared" si="62"/>
        <v>4</v>
      </c>
      <c r="BH70" s="29">
        <f t="shared" si="63"/>
        <v>0</v>
      </c>
      <c r="BI70" s="29">
        <f t="shared" si="64"/>
        <v>0</v>
      </c>
      <c r="BJ70" s="29">
        <f t="shared" si="65"/>
        <v>0</v>
      </c>
      <c r="BK70" s="29">
        <f t="shared" si="66"/>
        <v>0</v>
      </c>
      <c r="BL70" s="29">
        <f t="shared" si="67"/>
        <v>0</v>
      </c>
      <c r="BM70" s="29">
        <f t="shared" si="68"/>
        <v>0</v>
      </c>
      <c r="BN70" s="29">
        <f t="shared" si="69"/>
        <v>0</v>
      </c>
      <c r="BO70" s="29">
        <f t="shared" si="70"/>
        <v>0</v>
      </c>
      <c r="BP70" s="29">
        <f t="shared" si="71"/>
        <v>0</v>
      </c>
      <c r="BQ70" s="29">
        <f t="shared" si="72"/>
        <v>0</v>
      </c>
      <c r="BR70" s="29">
        <f t="shared" si="73"/>
        <v>0</v>
      </c>
      <c r="BS70" s="29">
        <f t="shared" si="74"/>
        <v>0</v>
      </c>
      <c r="BT70" s="29">
        <f t="shared" si="75"/>
        <v>0</v>
      </c>
      <c r="BU70" s="30">
        <f t="shared" si="76"/>
        <v>0</v>
      </c>
      <c r="BV70" s="30">
        <f t="shared" si="77"/>
        <v>0</v>
      </c>
      <c r="BX70" s="28">
        <f t="shared" si="78"/>
        <v>280</v>
      </c>
      <c r="BY70" s="29">
        <f t="shared" si="79"/>
        <v>0</v>
      </c>
      <c r="BZ70" s="29">
        <f t="shared" si="80"/>
        <v>0</v>
      </c>
      <c r="CA70" s="29">
        <f t="shared" si="81"/>
        <v>0</v>
      </c>
      <c r="CB70" s="29">
        <f t="shared" si="82"/>
        <v>0</v>
      </c>
      <c r="CC70" s="30">
        <f t="shared" si="137"/>
        <v>280</v>
      </c>
      <c r="CD70" s="156">
        <f t="shared" si="115"/>
        <v>133.33333333333334</v>
      </c>
      <c r="CE70" s="22">
        <f t="shared" si="138"/>
        <v>3</v>
      </c>
      <c r="CF70" s="156">
        <f t="shared" si="116"/>
        <v>93.333333333333343</v>
      </c>
      <c r="CG70" s="22">
        <f t="shared" si="139"/>
        <v>4</v>
      </c>
      <c r="CH70" s="156">
        <f t="shared" si="117"/>
        <v>53.333333333333343</v>
      </c>
      <c r="CI70" s="22">
        <f t="shared" si="140"/>
        <v>5</v>
      </c>
      <c r="CJ70" s="22">
        <f t="shared" si="118"/>
        <v>0.34971585586710796</v>
      </c>
      <c r="CK70" s="22">
        <f t="shared" si="119"/>
        <v>0.34971585586710796</v>
      </c>
      <c r="CM70" s="22">
        <f t="shared" si="120"/>
        <v>0.8</v>
      </c>
      <c r="CN70" s="22">
        <f t="shared" si="121"/>
        <v>0</v>
      </c>
      <c r="CO70" s="22">
        <f t="shared" si="122"/>
        <v>0.59642147117296218</v>
      </c>
      <c r="CP70" s="22">
        <f t="shared" si="123"/>
        <v>0</v>
      </c>
      <c r="CQ70" s="22">
        <f t="shared" si="124"/>
        <v>0</v>
      </c>
      <c r="CR70" s="22">
        <f t="shared" si="125"/>
        <v>0</v>
      </c>
      <c r="CS70" s="22">
        <f t="shared" si="126"/>
        <v>0</v>
      </c>
      <c r="CT70" s="22" t="e">
        <f t="shared" si="127"/>
        <v>#DIV/0!</v>
      </c>
      <c r="CU70" s="22" t="e">
        <f t="shared" si="128"/>
        <v>#DIV/0!</v>
      </c>
      <c r="CV70" s="22">
        <f t="shared" si="129"/>
        <v>0</v>
      </c>
      <c r="CW70" s="22">
        <f t="shared" si="130"/>
        <v>0</v>
      </c>
      <c r="CX70" s="22">
        <f t="shared" si="131"/>
        <v>0</v>
      </c>
      <c r="CY70" s="22" t="e">
        <f t="shared" si="132"/>
        <v>#DIV/0!</v>
      </c>
      <c r="CZ70" s="22">
        <f t="shared" si="133"/>
        <v>0</v>
      </c>
      <c r="DA70" s="22">
        <f t="shared" si="134"/>
        <v>0</v>
      </c>
      <c r="DB70" s="22">
        <f t="shared" si="135"/>
        <v>0</v>
      </c>
      <c r="DC70" s="22">
        <f t="shared" si="136"/>
        <v>0</v>
      </c>
      <c r="DE70" s="22">
        <f t="shared" si="83"/>
        <v>1</v>
      </c>
      <c r="DF70" s="22">
        <f t="shared" si="84"/>
        <v>0</v>
      </c>
      <c r="DG70" s="22">
        <f t="shared" si="85"/>
        <v>1</v>
      </c>
      <c r="DH70" s="22">
        <f t="shared" si="86"/>
        <v>0</v>
      </c>
      <c r="DI70" s="22">
        <f t="shared" si="87"/>
        <v>0</v>
      </c>
      <c r="DJ70" s="22">
        <f t="shared" si="88"/>
        <v>0</v>
      </c>
      <c r="DK70" s="22">
        <f t="shared" si="89"/>
        <v>0</v>
      </c>
      <c r="DL70" s="22">
        <f t="shared" si="90"/>
        <v>0</v>
      </c>
      <c r="DM70" s="22">
        <f t="shared" si="91"/>
        <v>0</v>
      </c>
      <c r="DN70" s="22">
        <f t="shared" si="92"/>
        <v>0</v>
      </c>
      <c r="DO70" s="22">
        <f t="shared" si="93"/>
        <v>0</v>
      </c>
      <c r="DP70" s="22">
        <f t="shared" si="94"/>
        <v>0</v>
      </c>
      <c r="DQ70" s="22">
        <f t="shared" si="95"/>
        <v>0</v>
      </c>
    </row>
    <row r="71" spans="1:121" s="22" customFormat="1" ht="15.75" thickBot="1">
      <c r="A71" s="150" t="str">
        <f>UFPE!A16</f>
        <v>UFPE</v>
      </c>
      <c r="B71" s="150">
        <f>UFPE!B16</f>
        <v>14</v>
      </c>
      <c r="C71" s="150" t="str">
        <f>UFPE!C16</f>
        <v>Silvia Regina Arruda de Moraes</v>
      </c>
      <c r="D71" s="99" t="str">
        <f>UFPE!D16</f>
        <v>P</v>
      </c>
      <c r="E71" s="150">
        <f>UFPE!E16</f>
        <v>0</v>
      </c>
      <c r="F71" s="150">
        <f>UFPE!F16</f>
        <v>2</v>
      </c>
      <c r="G71" s="150">
        <f>UFPE!G16</f>
        <v>4</v>
      </c>
      <c r="H71" s="150">
        <f>UFPE!H16</f>
        <v>0</v>
      </c>
      <c r="I71" s="150">
        <f>UFPE!I16</f>
        <v>1</v>
      </c>
      <c r="J71" s="150">
        <f>UFPE!J16</f>
        <v>0</v>
      </c>
      <c r="K71" s="150">
        <f>UFPE!K16</f>
        <v>0</v>
      </c>
      <c r="L71" s="150">
        <f>UFPE!L16</f>
        <v>0</v>
      </c>
      <c r="M71" s="150">
        <f>UFPE!M16</f>
        <v>0</v>
      </c>
      <c r="N71" s="150">
        <f>UFPE!N16</f>
        <v>0</v>
      </c>
      <c r="O71" s="150">
        <f>UFPE!O16</f>
        <v>0</v>
      </c>
      <c r="P71" s="150">
        <f>UFPE!P16</f>
        <v>0</v>
      </c>
      <c r="Q71" s="150">
        <f>UFPE!Q16</f>
        <v>0</v>
      </c>
      <c r="R71" s="150">
        <f>UFPE!R16</f>
        <v>0</v>
      </c>
      <c r="S71" s="150">
        <f>UFPE!S16</f>
        <v>0</v>
      </c>
      <c r="T71" s="99" t="str">
        <f>UFPE!T16</f>
        <v>P</v>
      </c>
      <c r="U71" s="150">
        <f>UFPE!U16</f>
        <v>0</v>
      </c>
      <c r="V71" s="150">
        <f>UFPE!V16</f>
        <v>3</v>
      </c>
      <c r="W71" s="150">
        <f>UFPE!W16</f>
        <v>1</v>
      </c>
      <c r="X71" s="150">
        <f>UFPE!X16</f>
        <v>0</v>
      </c>
      <c r="Y71" s="150">
        <f>UFPE!Y16</f>
        <v>1</v>
      </c>
      <c r="Z71" s="150">
        <f>UFPE!Z16</f>
        <v>0</v>
      </c>
      <c r="AA71" s="150">
        <f>UFPE!AA16</f>
        <v>0</v>
      </c>
      <c r="AB71" s="150">
        <f>UFPE!AB16</f>
        <v>0</v>
      </c>
      <c r="AC71" s="150">
        <f>UFPE!AC16</f>
        <v>0</v>
      </c>
      <c r="AD71" s="150">
        <f>UFPE!AD16</f>
        <v>0</v>
      </c>
      <c r="AE71" s="150">
        <f>UFPE!AE16</f>
        <v>0</v>
      </c>
      <c r="AF71" s="150">
        <f>UFPE!AF16</f>
        <v>0</v>
      </c>
      <c r="AG71" s="150">
        <f>UFPE!AG16</f>
        <v>0</v>
      </c>
      <c r="AH71" s="150">
        <f>UFPE!AH16</f>
        <v>0</v>
      </c>
      <c r="AI71" s="150">
        <f>UFPE!AI16</f>
        <v>0</v>
      </c>
      <c r="AJ71" s="48"/>
      <c r="AK71" s="89"/>
      <c r="AL71" s="31"/>
      <c r="AM71" s="31"/>
      <c r="AN71" s="25"/>
      <c r="AO71" s="25"/>
      <c r="AP71" s="25"/>
      <c r="AQ71" s="25"/>
      <c r="AR71" s="26"/>
      <c r="AS71" s="24"/>
      <c r="AT71" s="24"/>
      <c r="AU71" s="24"/>
      <c r="AV71" s="24"/>
      <c r="AW71" s="24"/>
      <c r="AX71" s="24"/>
      <c r="AY71" s="24"/>
      <c r="AZ71" s="27">
        <f t="shared" si="55"/>
        <v>2</v>
      </c>
      <c r="BA71" s="28">
        <f t="shared" si="56"/>
        <v>0</v>
      </c>
      <c r="BB71" s="29">
        <f t="shared" si="57"/>
        <v>5</v>
      </c>
      <c r="BC71" s="29">
        <f t="shared" si="58"/>
        <v>5</v>
      </c>
      <c r="BD71" s="29">
        <f t="shared" si="59"/>
        <v>5</v>
      </c>
      <c r="BE71" s="29">
        <f t="shared" si="60"/>
        <v>10</v>
      </c>
      <c r="BF71" s="29">
        <f t="shared" si="61"/>
        <v>0</v>
      </c>
      <c r="BG71" s="29">
        <f t="shared" si="62"/>
        <v>10</v>
      </c>
      <c r="BH71" s="29">
        <f t="shared" si="63"/>
        <v>2</v>
      </c>
      <c r="BI71" s="29">
        <f t="shared" si="64"/>
        <v>0</v>
      </c>
      <c r="BJ71" s="29">
        <f t="shared" si="65"/>
        <v>0</v>
      </c>
      <c r="BK71" s="29">
        <f t="shared" si="66"/>
        <v>0</v>
      </c>
      <c r="BL71" s="29">
        <f t="shared" si="67"/>
        <v>0</v>
      </c>
      <c r="BM71" s="29">
        <f t="shared" si="68"/>
        <v>0</v>
      </c>
      <c r="BN71" s="29">
        <f t="shared" si="69"/>
        <v>0</v>
      </c>
      <c r="BO71" s="29">
        <f t="shared" si="70"/>
        <v>0</v>
      </c>
      <c r="BP71" s="29">
        <f t="shared" si="71"/>
        <v>0</v>
      </c>
      <c r="BQ71" s="29">
        <f t="shared" si="72"/>
        <v>0</v>
      </c>
      <c r="BR71" s="29">
        <f t="shared" si="73"/>
        <v>0</v>
      </c>
      <c r="BS71" s="29">
        <f t="shared" si="74"/>
        <v>0</v>
      </c>
      <c r="BT71" s="29">
        <f t="shared" si="75"/>
        <v>0</v>
      </c>
      <c r="BU71" s="30">
        <f t="shared" si="76"/>
        <v>0</v>
      </c>
      <c r="BV71" s="30">
        <f t="shared" si="77"/>
        <v>0</v>
      </c>
      <c r="BX71" s="28">
        <f t="shared" si="78"/>
        <v>740</v>
      </c>
      <c r="BY71" s="29">
        <f t="shared" si="79"/>
        <v>0</v>
      </c>
      <c r="BZ71" s="29">
        <f t="shared" si="80"/>
        <v>0</v>
      </c>
      <c r="CA71" s="29">
        <f t="shared" si="81"/>
        <v>0</v>
      </c>
      <c r="CB71" s="29">
        <f t="shared" si="82"/>
        <v>0</v>
      </c>
      <c r="CC71" s="30">
        <f t="shared" si="137"/>
        <v>740</v>
      </c>
      <c r="CD71" s="156">
        <f t="shared" si="115"/>
        <v>593.33333333333337</v>
      </c>
      <c r="CE71" s="22">
        <f t="shared" si="138"/>
        <v>3</v>
      </c>
      <c r="CF71" s="156">
        <f t="shared" si="116"/>
        <v>553.33333333333337</v>
      </c>
      <c r="CG71" s="22">
        <f t="shared" si="139"/>
        <v>4</v>
      </c>
      <c r="CH71" s="156">
        <f t="shared" si="117"/>
        <v>513.33333333333337</v>
      </c>
      <c r="CI71" s="22">
        <f t="shared" si="140"/>
        <v>5</v>
      </c>
      <c r="CJ71" s="22">
        <f t="shared" si="118"/>
        <v>0.92424904764878535</v>
      </c>
      <c r="CK71" s="22">
        <f t="shared" si="119"/>
        <v>0.92424904764878535</v>
      </c>
      <c r="CM71" s="22">
        <f t="shared" si="120"/>
        <v>0</v>
      </c>
      <c r="CN71" s="22">
        <f t="shared" si="121"/>
        <v>1.5873015873015874</v>
      </c>
      <c r="CO71" s="22">
        <f t="shared" si="122"/>
        <v>0.9940357852882703</v>
      </c>
      <c r="CP71" s="22">
        <f t="shared" si="123"/>
        <v>0</v>
      </c>
      <c r="CQ71" s="22">
        <f t="shared" si="124"/>
        <v>2.0202020202020203</v>
      </c>
      <c r="CR71" s="22">
        <f t="shared" si="125"/>
        <v>0</v>
      </c>
      <c r="CS71" s="22">
        <f t="shared" si="126"/>
        <v>0</v>
      </c>
      <c r="CT71" s="22" t="e">
        <f t="shared" si="127"/>
        <v>#DIV/0!</v>
      </c>
      <c r="CU71" s="22" t="e">
        <f t="shared" si="128"/>
        <v>#DIV/0!</v>
      </c>
      <c r="CV71" s="22">
        <f t="shared" si="129"/>
        <v>0</v>
      </c>
      <c r="CW71" s="22">
        <f t="shared" si="130"/>
        <v>0</v>
      </c>
      <c r="CX71" s="22">
        <f t="shared" si="131"/>
        <v>0</v>
      </c>
      <c r="CY71" s="22" t="e">
        <f t="shared" si="132"/>
        <v>#DIV/0!</v>
      </c>
      <c r="CZ71" s="22">
        <f t="shared" si="133"/>
        <v>0</v>
      </c>
      <c r="DA71" s="22">
        <f t="shared" si="134"/>
        <v>0</v>
      </c>
      <c r="DB71" s="22">
        <f t="shared" si="135"/>
        <v>0</v>
      </c>
      <c r="DC71" s="22">
        <f t="shared" si="136"/>
        <v>0</v>
      </c>
      <c r="DE71" s="22">
        <f t="shared" si="83"/>
        <v>0</v>
      </c>
      <c r="DF71" s="22">
        <f t="shared" si="84"/>
        <v>1</v>
      </c>
      <c r="DG71" s="22">
        <f t="shared" si="85"/>
        <v>1</v>
      </c>
      <c r="DH71" s="22">
        <f t="shared" si="86"/>
        <v>0</v>
      </c>
      <c r="DI71" s="22">
        <f t="shared" si="87"/>
        <v>1</v>
      </c>
      <c r="DJ71" s="22">
        <f t="shared" si="88"/>
        <v>0</v>
      </c>
      <c r="DK71" s="22">
        <f t="shared" si="89"/>
        <v>0</v>
      </c>
      <c r="DL71" s="22">
        <f t="shared" si="90"/>
        <v>0</v>
      </c>
      <c r="DM71" s="22">
        <f t="shared" si="91"/>
        <v>0</v>
      </c>
      <c r="DN71" s="22">
        <f t="shared" si="92"/>
        <v>0</v>
      </c>
      <c r="DO71" s="22">
        <f t="shared" si="93"/>
        <v>0</v>
      </c>
      <c r="DP71" s="22">
        <f t="shared" si="94"/>
        <v>0</v>
      </c>
      <c r="DQ71" s="22">
        <f t="shared" si="95"/>
        <v>0</v>
      </c>
    </row>
    <row r="72" spans="1:121" s="22" customFormat="1" ht="15.75" thickBot="1">
      <c r="A72" s="104" t="str">
        <f>UNICID!A3</f>
        <v>UNICID</v>
      </c>
      <c r="B72" s="104">
        <f>UNICID!B3</f>
        <v>1</v>
      </c>
      <c r="C72" s="104" t="str">
        <f>UNICID!C3</f>
        <v>Alexandre Dias Lopes</v>
      </c>
      <c r="D72" s="99" t="str">
        <f>UNICID!D3</f>
        <v>p</v>
      </c>
      <c r="E72" s="104">
        <f>UNICID!E3</f>
        <v>0</v>
      </c>
      <c r="F72" s="104">
        <f>UNICID!F3</f>
        <v>0</v>
      </c>
      <c r="G72" s="104">
        <f>UNICID!G3</f>
        <v>0</v>
      </c>
      <c r="H72" s="104">
        <f>UNICID!H3</f>
        <v>1</v>
      </c>
      <c r="I72" s="104">
        <f>UNICID!I3</f>
        <v>0</v>
      </c>
      <c r="J72" s="104">
        <f>UNICID!J3</f>
        <v>0</v>
      </c>
      <c r="K72" s="104">
        <f>UNICID!K3</f>
        <v>0</v>
      </c>
      <c r="L72" s="104">
        <f>UNICID!L3</f>
        <v>0</v>
      </c>
      <c r="M72" s="104">
        <f>UNICID!M3</f>
        <v>0</v>
      </c>
      <c r="N72" s="104">
        <f>UNICID!N3</f>
        <v>0</v>
      </c>
      <c r="O72" s="104">
        <f>UNICID!O3</f>
        <v>0</v>
      </c>
      <c r="P72" s="104">
        <f>UNICID!P3</f>
        <v>0</v>
      </c>
      <c r="Q72" s="104">
        <f>UNICID!Q3</f>
        <v>0</v>
      </c>
      <c r="R72" s="104">
        <f>UNICID!R3</f>
        <v>0</v>
      </c>
      <c r="S72" s="104">
        <f>UNICID!S3</f>
        <v>0</v>
      </c>
      <c r="T72" s="99" t="str">
        <f>UNICID!T3</f>
        <v>p</v>
      </c>
      <c r="U72" s="104">
        <f>UNICID!U3</f>
        <v>1</v>
      </c>
      <c r="V72" s="104">
        <f>UNICID!V3</f>
        <v>4</v>
      </c>
      <c r="W72" s="104">
        <f>UNICID!W3</f>
        <v>3</v>
      </c>
      <c r="X72" s="104">
        <f>UNICID!X3</f>
        <v>3</v>
      </c>
      <c r="Y72" s="104">
        <f>UNICID!Y3</f>
        <v>0</v>
      </c>
      <c r="Z72" s="104">
        <f>UNICID!Z3</f>
        <v>0</v>
      </c>
      <c r="AA72" s="104">
        <f>UNICID!AA3</f>
        <v>0</v>
      </c>
      <c r="AB72" s="104">
        <f>UNICID!AB3</f>
        <v>0</v>
      </c>
      <c r="AC72" s="104">
        <f>UNICID!AC3</f>
        <v>0</v>
      </c>
      <c r="AD72" s="104">
        <f>UNICID!AD3</f>
        <v>0</v>
      </c>
      <c r="AE72" s="104">
        <f>UNICID!AE3</f>
        <v>0</v>
      </c>
      <c r="AF72" s="104">
        <f>UNICID!AF3</f>
        <v>0</v>
      </c>
      <c r="AG72" s="104">
        <f>UNICID!AG3</f>
        <v>0</v>
      </c>
      <c r="AH72" s="104">
        <f>UNICID!AH3</f>
        <v>0</v>
      </c>
      <c r="AI72" s="104">
        <f>UNICID!AI3</f>
        <v>0</v>
      </c>
      <c r="AJ72" s="48"/>
      <c r="AK72" s="89"/>
      <c r="AL72" s="31"/>
      <c r="AM72" s="31"/>
      <c r="AN72" s="25"/>
      <c r="AO72" s="25"/>
      <c r="AP72" s="25"/>
      <c r="AQ72" s="25"/>
      <c r="AR72" s="26"/>
      <c r="AS72" s="24"/>
      <c r="AT72" s="24"/>
      <c r="AU72" s="24"/>
      <c r="AV72" s="24"/>
      <c r="AW72" s="24"/>
      <c r="AX72" s="24"/>
      <c r="AY72" s="24"/>
      <c r="AZ72" s="27">
        <f t="shared" si="55"/>
        <v>2</v>
      </c>
      <c r="BA72" s="28">
        <f t="shared" si="56"/>
        <v>1</v>
      </c>
      <c r="BB72" s="29">
        <f t="shared" si="57"/>
        <v>4</v>
      </c>
      <c r="BC72" s="29">
        <f t="shared" si="58"/>
        <v>5</v>
      </c>
      <c r="BD72" s="29">
        <f t="shared" si="59"/>
        <v>3</v>
      </c>
      <c r="BE72" s="29">
        <f t="shared" si="60"/>
        <v>8</v>
      </c>
      <c r="BF72" s="29">
        <f t="shared" si="61"/>
        <v>4</v>
      </c>
      <c r="BG72" s="29">
        <f t="shared" si="62"/>
        <v>12</v>
      </c>
      <c r="BH72" s="29">
        <f t="shared" si="63"/>
        <v>0</v>
      </c>
      <c r="BI72" s="29">
        <f t="shared" si="64"/>
        <v>0</v>
      </c>
      <c r="BJ72" s="29">
        <f t="shared" si="65"/>
        <v>0</v>
      </c>
      <c r="BK72" s="29">
        <f t="shared" si="66"/>
        <v>0</v>
      </c>
      <c r="BL72" s="29">
        <f t="shared" si="67"/>
        <v>0</v>
      </c>
      <c r="BM72" s="29">
        <f t="shared" si="68"/>
        <v>0</v>
      </c>
      <c r="BN72" s="29">
        <f t="shared" si="69"/>
        <v>0</v>
      </c>
      <c r="BO72" s="29">
        <f t="shared" si="70"/>
        <v>0</v>
      </c>
      <c r="BP72" s="29">
        <f t="shared" si="71"/>
        <v>0</v>
      </c>
      <c r="BQ72" s="29">
        <f t="shared" si="72"/>
        <v>0</v>
      </c>
      <c r="BR72" s="29">
        <f t="shared" si="73"/>
        <v>0</v>
      </c>
      <c r="BS72" s="29">
        <f t="shared" si="74"/>
        <v>0</v>
      </c>
      <c r="BT72" s="29">
        <f t="shared" si="75"/>
        <v>0</v>
      </c>
      <c r="BU72" s="30">
        <f t="shared" si="76"/>
        <v>0</v>
      </c>
      <c r="BV72" s="30">
        <f t="shared" si="77"/>
        <v>0</v>
      </c>
      <c r="BX72" s="28">
        <f t="shared" si="78"/>
        <v>760</v>
      </c>
      <c r="BY72" s="29">
        <f t="shared" si="79"/>
        <v>0</v>
      </c>
      <c r="BZ72" s="29">
        <f t="shared" si="80"/>
        <v>0</v>
      </c>
      <c r="CA72" s="29">
        <f t="shared" si="81"/>
        <v>0</v>
      </c>
      <c r="CB72" s="29">
        <f t="shared" si="82"/>
        <v>0</v>
      </c>
      <c r="CC72" s="30">
        <f t="shared" si="137"/>
        <v>760</v>
      </c>
      <c r="CD72" s="156">
        <f t="shared" si="115"/>
        <v>613.33333333333337</v>
      </c>
      <c r="CE72" s="22">
        <f t="shared" si="138"/>
        <v>3</v>
      </c>
      <c r="CF72" s="156">
        <f t="shared" si="116"/>
        <v>573.33333333333337</v>
      </c>
      <c r="CG72" s="22">
        <f t="shared" si="139"/>
        <v>4</v>
      </c>
      <c r="CH72" s="156">
        <f t="shared" si="117"/>
        <v>533.33333333333337</v>
      </c>
      <c r="CI72" s="22">
        <f t="shared" si="140"/>
        <v>5</v>
      </c>
      <c r="CJ72" s="22">
        <f t="shared" si="118"/>
        <v>0.94922875163929299</v>
      </c>
      <c r="CK72" s="22">
        <f t="shared" si="119"/>
        <v>0.94922875163929299</v>
      </c>
      <c r="CM72" s="22">
        <f t="shared" si="120"/>
        <v>0.8</v>
      </c>
      <c r="CN72" s="22">
        <f t="shared" si="121"/>
        <v>1.2698412698412698</v>
      </c>
      <c r="CO72" s="22">
        <f t="shared" si="122"/>
        <v>0.59642147117296218</v>
      </c>
      <c r="CP72" s="22">
        <f t="shared" si="123"/>
        <v>1.7621145374449338</v>
      </c>
      <c r="CQ72" s="22">
        <f t="shared" si="124"/>
        <v>0</v>
      </c>
      <c r="CR72" s="22">
        <f t="shared" si="125"/>
        <v>0</v>
      </c>
      <c r="CS72" s="22">
        <f t="shared" si="126"/>
        <v>0</v>
      </c>
      <c r="CT72" s="22" t="e">
        <f t="shared" si="127"/>
        <v>#DIV/0!</v>
      </c>
      <c r="CU72" s="22" t="e">
        <f t="shared" si="128"/>
        <v>#DIV/0!</v>
      </c>
      <c r="CV72" s="22">
        <f t="shared" si="129"/>
        <v>0</v>
      </c>
      <c r="CW72" s="22">
        <f t="shared" si="130"/>
        <v>0</v>
      </c>
      <c r="CX72" s="22">
        <f t="shared" si="131"/>
        <v>0</v>
      </c>
      <c r="CY72" s="22" t="e">
        <f t="shared" si="132"/>
        <v>#DIV/0!</v>
      </c>
      <c r="CZ72" s="22">
        <f t="shared" si="133"/>
        <v>0</v>
      </c>
      <c r="DA72" s="22">
        <f t="shared" si="134"/>
        <v>0</v>
      </c>
      <c r="DB72" s="22">
        <f t="shared" si="135"/>
        <v>0</v>
      </c>
      <c r="DC72" s="22">
        <f t="shared" si="136"/>
        <v>0</v>
      </c>
      <c r="DE72" s="22">
        <f t="shared" si="83"/>
        <v>1</v>
      </c>
      <c r="DF72" s="22">
        <f t="shared" si="84"/>
        <v>1</v>
      </c>
      <c r="DG72" s="22">
        <f t="shared" si="85"/>
        <v>1</v>
      </c>
      <c r="DH72" s="22">
        <f t="shared" si="86"/>
        <v>1</v>
      </c>
      <c r="DI72" s="22">
        <f t="shared" si="87"/>
        <v>0</v>
      </c>
      <c r="DJ72" s="22">
        <f t="shared" si="88"/>
        <v>0</v>
      </c>
      <c r="DK72" s="22">
        <f t="shared" si="89"/>
        <v>0</v>
      </c>
      <c r="DL72" s="22">
        <f t="shared" si="90"/>
        <v>0</v>
      </c>
      <c r="DM72" s="22">
        <f t="shared" si="91"/>
        <v>0</v>
      </c>
      <c r="DN72" s="22">
        <f t="shared" si="92"/>
        <v>0</v>
      </c>
      <c r="DO72" s="22">
        <f t="shared" si="93"/>
        <v>0</v>
      </c>
      <c r="DP72" s="22">
        <f t="shared" si="94"/>
        <v>0</v>
      </c>
      <c r="DQ72" s="22">
        <f t="shared" si="95"/>
        <v>0</v>
      </c>
    </row>
    <row r="73" spans="1:121" s="22" customFormat="1" ht="15.75" thickBot="1">
      <c r="A73" s="104" t="str">
        <f>UNICID!A4</f>
        <v>UNICID</v>
      </c>
      <c r="B73" s="104">
        <f>UNICID!B4</f>
        <v>2</v>
      </c>
      <c r="C73" s="104" t="str">
        <f>UNICID!C4</f>
        <v>César F. Amorim</v>
      </c>
      <c r="D73" s="99" t="str">
        <f>UNICID!D4</f>
        <v>p</v>
      </c>
      <c r="E73" s="104">
        <f>UNICID!E4</f>
        <v>2</v>
      </c>
      <c r="F73" s="104">
        <f>UNICID!F4</f>
        <v>0</v>
      </c>
      <c r="G73" s="104">
        <f>UNICID!G4</f>
        <v>8</v>
      </c>
      <c r="H73" s="104">
        <f>UNICID!H4</f>
        <v>1</v>
      </c>
      <c r="I73" s="104">
        <f>UNICID!I4</f>
        <v>0</v>
      </c>
      <c r="J73" s="104">
        <f>UNICID!J4</f>
        <v>0</v>
      </c>
      <c r="K73" s="104">
        <f>UNICID!K4</f>
        <v>0</v>
      </c>
      <c r="L73" s="104">
        <f>UNICID!L4</f>
        <v>0</v>
      </c>
      <c r="M73" s="104">
        <f>UNICID!M4</f>
        <v>0</v>
      </c>
      <c r="N73" s="104">
        <f>UNICID!N4</f>
        <v>0</v>
      </c>
      <c r="O73" s="104">
        <f>UNICID!O4</f>
        <v>0</v>
      </c>
      <c r="P73" s="104">
        <f>UNICID!P4</f>
        <v>0</v>
      </c>
      <c r="Q73" s="104">
        <f>UNICID!Q4</f>
        <v>0</v>
      </c>
      <c r="R73" s="104">
        <f>UNICID!R4</f>
        <v>0</v>
      </c>
      <c r="S73" s="104">
        <f>UNICID!S4</f>
        <v>0</v>
      </c>
      <c r="T73" s="99" t="str">
        <f>UNICID!T4</f>
        <v>p</v>
      </c>
      <c r="U73" s="104">
        <f>UNICID!U4</f>
        <v>0</v>
      </c>
      <c r="V73" s="104">
        <f>UNICID!V4</f>
        <v>1</v>
      </c>
      <c r="W73" s="104">
        <f>UNICID!W4</f>
        <v>4</v>
      </c>
      <c r="X73" s="104">
        <f>UNICID!X4</f>
        <v>1</v>
      </c>
      <c r="Y73" s="104">
        <f>UNICID!Y4</f>
        <v>0</v>
      </c>
      <c r="Z73" s="104">
        <f>UNICID!Z4</f>
        <v>1</v>
      </c>
      <c r="AA73" s="104">
        <f>UNICID!AA4</f>
        <v>0</v>
      </c>
      <c r="AB73" s="104">
        <f>UNICID!AB4</f>
        <v>0</v>
      </c>
      <c r="AC73" s="104">
        <f>UNICID!AC4</f>
        <v>0</v>
      </c>
      <c r="AD73" s="104">
        <f>UNICID!AD4</f>
        <v>0</v>
      </c>
      <c r="AE73" s="104">
        <f>UNICID!AE4</f>
        <v>0</v>
      </c>
      <c r="AF73" s="104">
        <f>UNICID!AF4</f>
        <v>0</v>
      </c>
      <c r="AG73" s="104">
        <f>UNICID!AG4</f>
        <v>0</v>
      </c>
      <c r="AH73" s="104">
        <f>UNICID!AH4</f>
        <v>0</v>
      </c>
      <c r="AI73" s="104">
        <f>UNICID!AI4</f>
        <v>0</v>
      </c>
      <c r="AJ73" s="48"/>
      <c r="AK73" s="89"/>
      <c r="AL73" s="31"/>
      <c r="AM73" s="31"/>
      <c r="AN73" s="25"/>
      <c r="AO73" s="25"/>
      <c r="AP73" s="25"/>
      <c r="AQ73" s="25"/>
      <c r="AR73" s="26"/>
      <c r="AS73" s="24"/>
      <c r="AT73" s="24"/>
      <c r="AU73" s="24"/>
      <c r="AV73" s="24"/>
      <c r="AW73" s="24"/>
      <c r="AX73" s="24"/>
      <c r="AY73" s="24"/>
      <c r="AZ73" s="27">
        <f t="shared" si="55"/>
        <v>2</v>
      </c>
      <c r="BA73" s="28">
        <f t="shared" si="56"/>
        <v>2</v>
      </c>
      <c r="BB73" s="29">
        <f t="shared" si="57"/>
        <v>1</v>
      </c>
      <c r="BC73" s="29">
        <f t="shared" si="58"/>
        <v>3</v>
      </c>
      <c r="BD73" s="29">
        <f t="shared" si="59"/>
        <v>12</v>
      </c>
      <c r="BE73" s="29">
        <f t="shared" si="60"/>
        <v>15</v>
      </c>
      <c r="BF73" s="29">
        <f t="shared" si="61"/>
        <v>2</v>
      </c>
      <c r="BG73" s="29">
        <f t="shared" si="62"/>
        <v>17</v>
      </c>
      <c r="BH73" s="29">
        <f t="shared" si="63"/>
        <v>0</v>
      </c>
      <c r="BI73" s="29">
        <f t="shared" si="64"/>
        <v>1</v>
      </c>
      <c r="BJ73" s="29">
        <f t="shared" si="65"/>
        <v>0</v>
      </c>
      <c r="BK73" s="29">
        <f t="shared" si="66"/>
        <v>0</v>
      </c>
      <c r="BL73" s="29">
        <f t="shared" si="67"/>
        <v>0</v>
      </c>
      <c r="BM73" s="29">
        <f t="shared" si="68"/>
        <v>0</v>
      </c>
      <c r="BN73" s="29">
        <f t="shared" si="69"/>
        <v>0</v>
      </c>
      <c r="BO73" s="29">
        <f t="shared" si="70"/>
        <v>0</v>
      </c>
      <c r="BP73" s="29">
        <f t="shared" si="71"/>
        <v>0</v>
      </c>
      <c r="BQ73" s="29">
        <f t="shared" si="72"/>
        <v>0</v>
      </c>
      <c r="BR73" s="29">
        <f t="shared" si="73"/>
        <v>0</v>
      </c>
      <c r="BS73" s="29">
        <f t="shared" si="74"/>
        <v>0</v>
      </c>
      <c r="BT73" s="29">
        <f t="shared" si="75"/>
        <v>0</v>
      </c>
      <c r="BU73" s="30">
        <f t="shared" si="76"/>
        <v>0</v>
      </c>
      <c r="BV73" s="30">
        <f t="shared" si="77"/>
        <v>0</v>
      </c>
      <c r="BX73" s="28">
        <f t="shared" si="78"/>
        <v>1080</v>
      </c>
      <c r="BY73" s="29">
        <f t="shared" si="79"/>
        <v>10</v>
      </c>
      <c r="BZ73" s="29">
        <f t="shared" si="80"/>
        <v>0</v>
      </c>
      <c r="CA73" s="29">
        <f t="shared" si="81"/>
        <v>0</v>
      </c>
      <c r="CB73" s="29">
        <f t="shared" si="82"/>
        <v>0</v>
      </c>
      <c r="CC73" s="30">
        <f t="shared" si="137"/>
        <v>1090</v>
      </c>
      <c r="CD73" s="156">
        <f t="shared" si="115"/>
        <v>943.33333333333337</v>
      </c>
      <c r="CE73" s="22">
        <f t="shared" si="138"/>
        <v>3</v>
      </c>
      <c r="CF73" s="156">
        <f t="shared" si="116"/>
        <v>903.33333333333337</v>
      </c>
      <c r="CG73" s="22">
        <f t="shared" si="139"/>
        <v>4</v>
      </c>
      <c r="CH73" s="156">
        <f t="shared" si="117"/>
        <v>863.33333333333337</v>
      </c>
      <c r="CI73" s="22">
        <f t="shared" si="140"/>
        <v>5</v>
      </c>
      <c r="CJ73" s="22">
        <f t="shared" si="118"/>
        <v>1.3613938674826704</v>
      </c>
      <c r="CK73" s="22">
        <f t="shared" si="119"/>
        <v>1.3613938674826704</v>
      </c>
      <c r="CM73" s="22">
        <f t="shared" si="120"/>
        <v>1.6</v>
      </c>
      <c r="CN73" s="22">
        <f t="shared" si="121"/>
        <v>0.31746031746031744</v>
      </c>
      <c r="CO73" s="22">
        <f t="shared" si="122"/>
        <v>2.3856858846918487</v>
      </c>
      <c r="CP73" s="22">
        <f t="shared" si="123"/>
        <v>0.88105726872246692</v>
      </c>
      <c r="CQ73" s="22">
        <f t="shared" si="124"/>
        <v>0</v>
      </c>
      <c r="CR73" s="22">
        <f t="shared" si="125"/>
        <v>3.7037037037037033</v>
      </c>
      <c r="CS73" s="22">
        <f t="shared" si="126"/>
        <v>0</v>
      </c>
      <c r="CT73" s="22" t="e">
        <f t="shared" si="127"/>
        <v>#DIV/0!</v>
      </c>
      <c r="CU73" s="22" t="e">
        <f t="shared" si="128"/>
        <v>#DIV/0!</v>
      </c>
      <c r="CV73" s="22">
        <f t="shared" si="129"/>
        <v>0</v>
      </c>
      <c r="CW73" s="22">
        <f t="shared" si="130"/>
        <v>0</v>
      </c>
      <c r="CX73" s="22">
        <f t="shared" si="131"/>
        <v>0</v>
      </c>
      <c r="CY73" s="22" t="e">
        <f t="shared" si="132"/>
        <v>#DIV/0!</v>
      </c>
      <c r="CZ73" s="22">
        <f t="shared" si="133"/>
        <v>0</v>
      </c>
      <c r="DA73" s="22">
        <f t="shared" si="134"/>
        <v>0</v>
      </c>
      <c r="DB73" s="22">
        <f t="shared" si="135"/>
        <v>0</v>
      </c>
      <c r="DC73" s="22">
        <f t="shared" si="136"/>
        <v>0</v>
      </c>
      <c r="DE73" s="22">
        <f t="shared" si="83"/>
        <v>1</v>
      </c>
      <c r="DF73" s="22">
        <f t="shared" si="84"/>
        <v>1</v>
      </c>
      <c r="DG73" s="22">
        <f t="shared" si="85"/>
        <v>1</v>
      </c>
      <c r="DH73" s="22">
        <f t="shared" si="86"/>
        <v>1</v>
      </c>
      <c r="DI73" s="22">
        <f t="shared" si="87"/>
        <v>0</v>
      </c>
      <c r="DJ73" s="22">
        <f t="shared" si="88"/>
        <v>1</v>
      </c>
      <c r="DK73" s="22">
        <f t="shared" si="89"/>
        <v>0</v>
      </c>
      <c r="DL73" s="22">
        <f t="shared" si="90"/>
        <v>0</v>
      </c>
      <c r="DM73" s="22">
        <f t="shared" si="91"/>
        <v>0</v>
      </c>
      <c r="DN73" s="22">
        <f t="shared" si="92"/>
        <v>0</v>
      </c>
      <c r="DO73" s="22">
        <f t="shared" si="93"/>
        <v>0</v>
      </c>
      <c r="DP73" s="22">
        <f t="shared" si="94"/>
        <v>0</v>
      </c>
      <c r="DQ73" s="22">
        <f t="shared" si="95"/>
        <v>0</v>
      </c>
    </row>
    <row r="74" spans="1:121" s="22" customFormat="1" ht="15.75" thickBot="1">
      <c r="A74" s="104" t="str">
        <f>UNICID!A5</f>
        <v>UNICID</v>
      </c>
      <c r="B74" s="104">
        <f>UNICID!B5</f>
        <v>3</v>
      </c>
      <c r="C74" s="104" t="str">
        <f>UNICID!C5</f>
        <v>Cristina Maria Nunes Cabral</v>
      </c>
      <c r="D74" s="99" t="str">
        <f>UNICID!D5</f>
        <v>p</v>
      </c>
      <c r="E74" s="104">
        <f>UNICID!E5</f>
        <v>0</v>
      </c>
      <c r="F74" s="104">
        <f>UNICID!F5</f>
        <v>2</v>
      </c>
      <c r="G74" s="104">
        <f>UNICID!G5</f>
        <v>0</v>
      </c>
      <c r="H74" s="104">
        <f>UNICID!H5</f>
        <v>1</v>
      </c>
      <c r="I74" s="104">
        <f>UNICID!I5</f>
        <v>0</v>
      </c>
      <c r="J74" s="104">
        <f>UNICID!J5</f>
        <v>0</v>
      </c>
      <c r="K74" s="104">
        <f>UNICID!K5</f>
        <v>0</v>
      </c>
      <c r="L74" s="104">
        <f>UNICID!L5</f>
        <v>0</v>
      </c>
      <c r="M74" s="104">
        <f>UNICID!M5</f>
        <v>0</v>
      </c>
      <c r="N74" s="104">
        <f>UNICID!N5</f>
        <v>0</v>
      </c>
      <c r="O74" s="104">
        <f>UNICID!O5</f>
        <v>0</v>
      </c>
      <c r="P74" s="104">
        <f>UNICID!P5</f>
        <v>0</v>
      </c>
      <c r="Q74" s="104">
        <f>UNICID!Q5</f>
        <v>0</v>
      </c>
      <c r="R74" s="104">
        <f>UNICID!R5</f>
        <v>0</v>
      </c>
      <c r="S74" s="104">
        <f>UNICID!S5</f>
        <v>0</v>
      </c>
      <c r="T74" s="99" t="str">
        <f>UNICID!T5</f>
        <v>p</v>
      </c>
      <c r="U74" s="104">
        <f>UNICID!U5</f>
        <v>0</v>
      </c>
      <c r="V74" s="104">
        <f>UNICID!V5</f>
        <v>1</v>
      </c>
      <c r="W74" s="104">
        <f>UNICID!W5</f>
        <v>4</v>
      </c>
      <c r="X74" s="104">
        <f>UNICID!X5</f>
        <v>2</v>
      </c>
      <c r="Y74" s="104">
        <f>UNICID!Y5</f>
        <v>0</v>
      </c>
      <c r="Z74" s="104">
        <f>UNICID!Z5</f>
        <v>0</v>
      </c>
      <c r="AA74" s="104">
        <f>UNICID!AA5</f>
        <v>0</v>
      </c>
      <c r="AB74" s="104">
        <f>UNICID!AB5</f>
        <v>0</v>
      </c>
      <c r="AC74" s="104">
        <f>UNICID!AC5</f>
        <v>0</v>
      </c>
      <c r="AD74" s="104">
        <f>UNICID!AD5</f>
        <v>0</v>
      </c>
      <c r="AE74" s="104">
        <f>UNICID!AE5</f>
        <v>0</v>
      </c>
      <c r="AF74" s="104">
        <f>UNICID!AF5</f>
        <v>0</v>
      </c>
      <c r="AG74" s="104">
        <f>UNICID!AG5</f>
        <v>0</v>
      </c>
      <c r="AH74" s="104">
        <f>UNICID!AH5</f>
        <v>0</v>
      </c>
      <c r="AI74" s="104">
        <f>UNICID!AI5</f>
        <v>0</v>
      </c>
      <c r="AJ74" s="48"/>
      <c r="AK74" s="89"/>
      <c r="AL74" s="31"/>
      <c r="AM74" s="31"/>
      <c r="AN74" s="25"/>
      <c r="AO74" s="25"/>
      <c r="AP74" s="25"/>
      <c r="AQ74" s="25"/>
      <c r="AR74" s="26"/>
      <c r="AS74" s="24"/>
      <c r="AT74" s="24"/>
      <c r="AU74" s="24"/>
      <c r="AV74" s="24"/>
      <c r="AW74" s="24"/>
      <c r="AX74" s="24"/>
      <c r="AY74" s="24"/>
      <c r="AZ74" s="27">
        <f t="shared" si="55"/>
        <v>2</v>
      </c>
      <c r="BA74" s="28">
        <f t="shared" si="56"/>
        <v>0</v>
      </c>
      <c r="BB74" s="29">
        <f t="shared" si="57"/>
        <v>3</v>
      </c>
      <c r="BC74" s="29">
        <f t="shared" si="58"/>
        <v>3</v>
      </c>
      <c r="BD74" s="29">
        <f t="shared" si="59"/>
        <v>4</v>
      </c>
      <c r="BE74" s="29">
        <f t="shared" si="60"/>
        <v>7</v>
      </c>
      <c r="BF74" s="29">
        <f t="shared" si="61"/>
        <v>3</v>
      </c>
      <c r="BG74" s="29">
        <f t="shared" si="62"/>
        <v>10</v>
      </c>
      <c r="BH74" s="29">
        <f t="shared" si="63"/>
        <v>0</v>
      </c>
      <c r="BI74" s="29">
        <f t="shared" si="64"/>
        <v>0</v>
      </c>
      <c r="BJ74" s="29">
        <f t="shared" si="65"/>
        <v>0</v>
      </c>
      <c r="BK74" s="29">
        <f t="shared" si="66"/>
        <v>0</v>
      </c>
      <c r="BL74" s="29">
        <f t="shared" si="67"/>
        <v>0</v>
      </c>
      <c r="BM74" s="29">
        <f t="shared" si="68"/>
        <v>0</v>
      </c>
      <c r="BN74" s="29">
        <f t="shared" si="69"/>
        <v>0</v>
      </c>
      <c r="BO74" s="29">
        <f t="shared" si="70"/>
        <v>0</v>
      </c>
      <c r="BP74" s="29">
        <f t="shared" si="71"/>
        <v>0</v>
      </c>
      <c r="BQ74" s="29">
        <f t="shared" si="72"/>
        <v>0</v>
      </c>
      <c r="BR74" s="29">
        <f t="shared" si="73"/>
        <v>0</v>
      </c>
      <c r="BS74" s="29">
        <f t="shared" si="74"/>
        <v>0</v>
      </c>
      <c r="BT74" s="29">
        <f t="shared" si="75"/>
        <v>0</v>
      </c>
      <c r="BU74" s="30">
        <f t="shared" si="76"/>
        <v>0</v>
      </c>
      <c r="BV74" s="30">
        <f t="shared" si="77"/>
        <v>0</v>
      </c>
      <c r="BX74" s="28">
        <f t="shared" si="78"/>
        <v>600</v>
      </c>
      <c r="BY74" s="29">
        <f t="shared" si="79"/>
        <v>0</v>
      </c>
      <c r="BZ74" s="29">
        <f t="shared" si="80"/>
        <v>0</v>
      </c>
      <c r="CA74" s="29">
        <f t="shared" si="81"/>
        <v>0</v>
      </c>
      <c r="CB74" s="29">
        <f t="shared" si="82"/>
        <v>0</v>
      </c>
      <c r="CC74" s="30">
        <f t="shared" si="137"/>
        <v>600</v>
      </c>
      <c r="CD74" s="156">
        <f t="shared" si="115"/>
        <v>453.33333333333337</v>
      </c>
      <c r="CE74" s="22">
        <f t="shared" si="138"/>
        <v>3</v>
      </c>
      <c r="CF74" s="156">
        <f t="shared" si="116"/>
        <v>413.33333333333337</v>
      </c>
      <c r="CG74" s="22">
        <f t="shared" si="139"/>
        <v>4</v>
      </c>
      <c r="CH74" s="156">
        <f t="shared" si="117"/>
        <v>373.33333333333337</v>
      </c>
      <c r="CI74" s="22">
        <f t="shared" si="140"/>
        <v>5</v>
      </c>
      <c r="CJ74" s="22">
        <f t="shared" si="118"/>
        <v>0.74939111971523131</v>
      </c>
      <c r="CK74" s="22">
        <f t="shared" si="119"/>
        <v>0.74939111971523131</v>
      </c>
      <c r="CM74" s="22">
        <f t="shared" si="120"/>
        <v>0</v>
      </c>
      <c r="CN74" s="22">
        <f t="shared" si="121"/>
        <v>0.95238095238095244</v>
      </c>
      <c r="CO74" s="22">
        <f t="shared" si="122"/>
        <v>0.79522862823061624</v>
      </c>
      <c r="CP74" s="22">
        <f t="shared" si="123"/>
        <v>1.3215859030837005</v>
      </c>
      <c r="CQ74" s="22">
        <f t="shared" si="124"/>
        <v>0</v>
      </c>
      <c r="CR74" s="22">
        <f t="shared" si="125"/>
        <v>0</v>
      </c>
      <c r="CS74" s="22">
        <f t="shared" si="126"/>
        <v>0</v>
      </c>
      <c r="CT74" s="22" t="e">
        <f t="shared" si="127"/>
        <v>#DIV/0!</v>
      </c>
      <c r="CU74" s="22" t="e">
        <f t="shared" si="128"/>
        <v>#DIV/0!</v>
      </c>
      <c r="CV74" s="22">
        <f t="shared" si="129"/>
        <v>0</v>
      </c>
      <c r="CW74" s="22">
        <f t="shared" si="130"/>
        <v>0</v>
      </c>
      <c r="CX74" s="22">
        <f t="shared" si="131"/>
        <v>0</v>
      </c>
      <c r="CY74" s="22" t="e">
        <f t="shared" si="132"/>
        <v>#DIV/0!</v>
      </c>
      <c r="CZ74" s="22">
        <f t="shared" si="133"/>
        <v>0</v>
      </c>
      <c r="DA74" s="22">
        <f t="shared" si="134"/>
        <v>0</v>
      </c>
      <c r="DB74" s="22">
        <f t="shared" si="135"/>
        <v>0</v>
      </c>
      <c r="DC74" s="22">
        <f t="shared" si="136"/>
        <v>0</v>
      </c>
      <c r="DE74" s="22">
        <f t="shared" si="83"/>
        <v>0</v>
      </c>
      <c r="DF74" s="22">
        <f t="shared" si="84"/>
        <v>1</v>
      </c>
      <c r="DG74" s="22">
        <f t="shared" si="85"/>
        <v>1</v>
      </c>
      <c r="DH74" s="22">
        <f t="shared" si="86"/>
        <v>1</v>
      </c>
      <c r="DI74" s="22">
        <f t="shared" si="87"/>
        <v>0</v>
      </c>
      <c r="DJ74" s="22">
        <f t="shared" si="88"/>
        <v>0</v>
      </c>
      <c r="DK74" s="22">
        <f t="shared" si="89"/>
        <v>0</v>
      </c>
      <c r="DL74" s="22">
        <f t="shared" si="90"/>
        <v>0</v>
      </c>
      <c r="DM74" s="22">
        <f t="shared" si="91"/>
        <v>0</v>
      </c>
      <c r="DN74" s="22">
        <f t="shared" si="92"/>
        <v>0</v>
      </c>
      <c r="DO74" s="22">
        <f t="shared" si="93"/>
        <v>0</v>
      </c>
      <c r="DP74" s="22">
        <f t="shared" si="94"/>
        <v>0</v>
      </c>
      <c r="DQ74" s="22">
        <f t="shared" si="95"/>
        <v>0</v>
      </c>
    </row>
    <row r="75" spans="1:121" s="22" customFormat="1" ht="15.75" thickBot="1">
      <c r="A75" s="104" t="str">
        <f>UNICID!A6</f>
        <v>UNICID</v>
      </c>
      <c r="B75" s="104">
        <f>UNICID!B6</f>
        <v>4</v>
      </c>
      <c r="C75" s="104" t="str">
        <f>UNICID!C6</f>
        <v>Leonardo Costa</v>
      </c>
      <c r="D75" s="99" t="str">
        <f>UNICID!D6</f>
        <v>p</v>
      </c>
      <c r="E75" s="104">
        <f>UNICID!E6</f>
        <v>3</v>
      </c>
      <c r="F75" s="104">
        <f>UNICID!F6</f>
        <v>1</v>
      </c>
      <c r="G75" s="104">
        <f>UNICID!G6</f>
        <v>0</v>
      </c>
      <c r="H75" s="104">
        <f>UNICID!H6</f>
        <v>1</v>
      </c>
      <c r="I75" s="104">
        <f>UNICID!I6</f>
        <v>0</v>
      </c>
      <c r="J75" s="104">
        <f>UNICID!J6</f>
        <v>0</v>
      </c>
      <c r="K75" s="104">
        <f>UNICID!K6</f>
        <v>0</v>
      </c>
      <c r="L75" s="104">
        <f>UNICID!L6</f>
        <v>0</v>
      </c>
      <c r="M75" s="104">
        <f>UNICID!M6</f>
        <v>0</v>
      </c>
      <c r="N75" s="104">
        <f>UNICID!N6</f>
        <v>0</v>
      </c>
      <c r="O75" s="104">
        <f>UNICID!O6</f>
        <v>0</v>
      </c>
      <c r="P75" s="104">
        <f>UNICID!P6</f>
        <v>0</v>
      </c>
      <c r="Q75" s="104">
        <f>UNICID!Q6</f>
        <v>0</v>
      </c>
      <c r="R75" s="104">
        <f>UNICID!R6</f>
        <v>0</v>
      </c>
      <c r="S75" s="104">
        <f>UNICID!S6</f>
        <v>0</v>
      </c>
      <c r="T75" s="99" t="str">
        <f>UNICID!T6</f>
        <v>p</v>
      </c>
      <c r="U75" s="104">
        <f>UNICID!U6</f>
        <v>2</v>
      </c>
      <c r="V75" s="104">
        <f>UNICID!V6</f>
        <v>10</v>
      </c>
      <c r="W75" s="104">
        <f>UNICID!W6</f>
        <v>5</v>
      </c>
      <c r="X75" s="104">
        <f>UNICID!X6</f>
        <v>1</v>
      </c>
      <c r="Y75" s="104">
        <f>UNICID!Y6</f>
        <v>0</v>
      </c>
      <c r="Z75" s="104">
        <f>UNICID!Z6</f>
        <v>0</v>
      </c>
      <c r="AA75" s="104">
        <f>UNICID!AA6</f>
        <v>0</v>
      </c>
      <c r="AB75" s="104">
        <f>UNICID!AB6</f>
        <v>0</v>
      </c>
      <c r="AC75" s="104">
        <f>UNICID!AC6</f>
        <v>0</v>
      </c>
      <c r="AD75" s="104">
        <f>UNICID!AD6</f>
        <v>0</v>
      </c>
      <c r="AE75" s="104">
        <f>UNICID!AE6</f>
        <v>0</v>
      </c>
      <c r="AF75" s="104">
        <f>UNICID!AF6</f>
        <v>0</v>
      </c>
      <c r="AG75" s="104">
        <f>UNICID!AG6</f>
        <v>0</v>
      </c>
      <c r="AH75" s="104">
        <f>UNICID!AH6</f>
        <v>0</v>
      </c>
      <c r="AI75" s="104">
        <f>UNICID!AI6</f>
        <v>0</v>
      </c>
      <c r="AJ75" s="48"/>
      <c r="AK75" s="89"/>
      <c r="AL75" s="31"/>
      <c r="AM75" s="31"/>
      <c r="AN75" s="25"/>
      <c r="AO75" s="25"/>
      <c r="AP75" s="25"/>
      <c r="AQ75" s="25"/>
      <c r="AR75" s="26"/>
      <c r="AS75" s="24"/>
      <c r="AT75" s="24"/>
      <c r="AU75" s="24"/>
      <c r="AV75" s="24"/>
      <c r="AW75" s="24"/>
      <c r="AX75" s="24"/>
      <c r="AY75" s="24"/>
      <c r="AZ75" s="27">
        <f t="shared" si="55"/>
        <v>2</v>
      </c>
      <c r="BA75" s="28">
        <f t="shared" si="56"/>
        <v>5</v>
      </c>
      <c r="BB75" s="29">
        <f t="shared" si="57"/>
        <v>11</v>
      </c>
      <c r="BC75" s="29">
        <f t="shared" si="58"/>
        <v>16</v>
      </c>
      <c r="BD75" s="29">
        <f t="shared" si="59"/>
        <v>5</v>
      </c>
      <c r="BE75" s="29">
        <f t="shared" si="60"/>
        <v>21</v>
      </c>
      <c r="BF75" s="29">
        <f t="shared" si="61"/>
        <v>2</v>
      </c>
      <c r="BG75" s="29">
        <f t="shared" si="62"/>
        <v>23</v>
      </c>
      <c r="BH75" s="29">
        <f t="shared" si="63"/>
        <v>0</v>
      </c>
      <c r="BI75" s="29">
        <f t="shared" si="64"/>
        <v>0</v>
      </c>
      <c r="BJ75" s="29">
        <f t="shared" si="65"/>
        <v>0</v>
      </c>
      <c r="BK75" s="29">
        <f t="shared" si="66"/>
        <v>0</v>
      </c>
      <c r="BL75" s="29">
        <f t="shared" si="67"/>
        <v>0</v>
      </c>
      <c r="BM75" s="29">
        <f t="shared" si="68"/>
        <v>0</v>
      </c>
      <c r="BN75" s="29">
        <f t="shared" si="69"/>
        <v>0</v>
      </c>
      <c r="BO75" s="29">
        <f t="shared" si="70"/>
        <v>0</v>
      </c>
      <c r="BP75" s="29">
        <f t="shared" si="71"/>
        <v>0</v>
      </c>
      <c r="BQ75" s="29">
        <f t="shared" si="72"/>
        <v>0</v>
      </c>
      <c r="BR75" s="29">
        <f t="shared" si="73"/>
        <v>0</v>
      </c>
      <c r="BS75" s="29">
        <f t="shared" si="74"/>
        <v>0</v>
      </c>
      <c r="BT75" s="29">
        <f t="shared" si="75"/>
        <v>0</v>
      </c>
      <c r="BU75" s="30">
        <f t="shared" si="76"/>
        <v>0</v>
      </c>
      <c r="BV75" s="30">
        <f t="shared" si="77"/>
        <v>0</v>
      </c>
      <c r="BX75" s="28">
        <f t="shared" si="78"/>
        <v>1760</v>
      </c>
      <c r="BY75" s="29">
        <f t="shared" si="79"/>
        <v>0</v>
      </c>
      <c r="BZ75" s="29">
        <f t="shared" si="80"/>
        <v>0</v>
      </c>
      <c r="CA75" s="29">
        <f t="shared" si="81"/>
        <v>0</v>
      </c>
      <c r="CB75" s="29">
        <f t="shared" si="82"/>
        <v>0</v>
      </c>
      <c r="CC75" s="30">
        <f t="shared" si="137"/>
        <v>1760</v>
      </c>
      <c r="CD75" s="156">
        <f t="shared" si="115"/>
        <v>1613.3333333333333</v>
      </c>
      <c r="CE75" s="22">
        <f t="shared" si="138"/>
        <v>3</v>
      </c>
      <c r="CF75" s="156">
        <f t="shared" si="116"/>
        <v>1573.3333333333333</v>
      </c>
      <c r="CG75" s="22">
        <f t="shared" si="139"/>
        <v>4</v>
      </c>
      <c r="CH75" s="156">
        <f t="shared" si="117"/>
        <v>1533.3333333333333</v>
      </c>
      <c r="CI75" s="22">
        <f t="shared" si="140"/>
        <v>5</v>
      </c>
      <c r="CJ75" s="22">
        <f t="shared" si="118"/>
        <v>2.198213951164679</v>
      </c>
      <c r="CK75" s="22">
        <f t="shared" si="119"/>
        <v>2.198213951164679</v>
      </c>
      <c r="CM75" s="22">
        <f t="shared" si="120"/>
        <v>4</v>
      </c>
      <c r="CN75" s="22">
        <f t="shared" si="121"/>
        <v>3.4920634920634921</v>
      </c>
      <c r="CO75" s="22">
        <f t="shared" si="122"/>
        <v>0.9940357852882703</v>
      </c>
      <c r="CP75" s="22">
        <f t="shared" si="123"/>
        <v>0.88105726872246692</v>
      </c>
      <c r="CQ75" s="22">
        <f t="shared" si="124"/>
        <v>0</v>
      </c>
      <c r="CR75" s="22">
        <f t="shared" si="125"/>
        <v>0</v>
      </c>
      <c r="CS75" s="22">
        <f t="shared" si="126"/>
        <v>0</v>
      </c>
      <c r="CT75" s="22" t="e">
        <f t="shared" si="127"/>
        <v>#DIV/0!</v>
      </c>
      <c r="CU75" s="22" t="e">
        <f t="shared" si="128"/>
        <v>#DIV/0!</v>
      </c>
      <c r="CV75" s="22">
        <f t="shared" si="129"/>
        <v>0</v>
      </c>
      <c r="CW75" s="22">
        <f t="shared" si="130"/>
        <v>0</v>
      </c>
      <c r="CX75" s="22">
        <f t="shared" si="131"/>
        <v>0</v>
      </c>
      <c r="CY75" s="22" t="e">
        <f t="shared" si="132"/>
        <v>#DIV/0!</v>
      </c>
      <c r="CZ75" s="22">
        <f t="shared" si="133"/>
        <v>0</v>
      </c>
      <c r="DA75" s="22">
        <f t="shared" si="134"/>
        <v>0</v>
      </c>
      <c r="DB75" s="22">
        <f t="shared" si="135"/>
        <v>0</v>
      </c>
      <c r="DC75" s="22">
        <f t="shared" si="136"/>
        <v>0</v>
      </c>
      <c r="DE75" s="22">
        <f t="shared" si="83"/>
        <v>1</v>
      </c>
      <c r="DF75" s="22">
        <f t="shared" si="84"/>
        <v>1</v>
      </c>
      <c r="DG75" s="22">
        <f t="shared" si="85"/>
        <v>1</v>
      </c>
      <c r="DH75" s="22">
        <f t="shared" si="86"/>
        <v>1</v>
      </c>
      <c r="DI75" s="22">
        <f t="shared" si="87"/>
        <v>0</v>
      </c>
      <c r="DJ75" s="22">
        <f t="shared" si="88"/>
        <v>0</v>
      </c>
      <c r="DK75" s="22">
        <f t="shared" si="89"/>
        <v>0</v>
      </c>
      <c r="DL75" s="22">
        <f t="shared" si="90"/>
        <v>0</v>
      </c>
      <c r="DM75" s="22">
        <f t="shared" si="91"/>
        <v>0</v>
      </c>
      <c r="DN75" s="22">
        <f t="shared" si="92"/>
        <v>0</v>
      </c>
      <c r="DO75" s="22">
        <f t="shared" si="93"/>
        <v>0</v>
      </c>
      <c r="DP75" s="22">
        <f t="shared" si="94"/>
        <v>0</v>
      </c>
      <c r="DQ75" s="22">
        <f t="shared" si="95"/>
        <v>0</v>
      </c>
    </row>
    <row r="76" spans="1:121" s="22" customFormat="1" ht="15.75" thickBot="1">
      <c r="A76" s="104" t="str">
        <f>UNICID!A7</f>
        <v>UNICID</v>
      </c>
      <c r="B76" s="104">
        <f>UNICID!B7</f>
        <v>5</v>
      </c>
      <c r="C76" s="104" t="str">
        <f>UNICID!C7</f>
        <v>Luciana Chiavegato</v>
      </c>
      <c r="D76" s="99" t="str">
        <f>UNICID!D7</f>
        <v>p</v>
      </c>
      <c r="E76" s="104">
        <f>UNICID!E7</f>
        <v>0</v>
      </c>
      <c r="F76" s="104">
        <f>UNICID!F7</f>
        <v>0</v>
      </c>
      <c r="G76" s="104">
        <f>UNICID!G7</f>
        <v>1</v>
      </c>
      <c r="H76" s="104">
        <f>UNICID!H7</f>
        <v>0</v>
      </c>
      <c r="I76" s="104">
        <f>UNICID!I7</f>
        <v>1</v>
      </c>
      <c r="J76" s="104">
        <f>UNICID!J7</f>
        <v>0</v>
      </c>
      <c r="K76" s="104">
        <f>UNICID!K7</f>
        <v>0</v>
      </c>
      <c r="L76" s="104">
        <f>UNICID!L7</f>
        <v>0</v>
      </c>
      <c r="M76" s="104">
        <f>UNICID!M7</f>
        <v>0</v>
      </c>
      <c r="N76" s="104">
        <f>UNICID!N7</f>
        <v>0</v>
      </c>
      <c r="O76" s="104">
        <f>UNICID!O7</f>
        <v>0</v>
      </c>
      <c r="P76" s="104">
        <f>UNICID!P7</f>
        <v>0</v>
      </c>
      <c r="Q76" s="104">
        <f>UNICID!Q7</f>
        <v>0</v>
      </c>
      <c r="R76" s="104">
        <f>UNICID!R7</f>
        <v>0</v>
      </c>
      <c r="S76" s="104">
        <f>UNICID!S7</f>
        <v>0</v>
      </c>
      <c r="T76" s="99" t="str">
        <f>UNICID!T7</f>
        <v>p</v>
      </c>
      <c r="U76" s="104">
        <f>UNICID!U7</f>
        <v>0</v>
      </c>
      <c r="V76" s="104">
        <f>UNICID!V7</f>
        <v>0</v>
      </c>
      <c r="W76" s="104">
        <f>UNICID!W7</f>
        <v>3</v>
      </c>
      <c r="X76" s="104">
        <f>UNICID!X7</f>
        <v>1</v>
      </c>
      <c r="Y76" s="104">
        <f>UNICID!Y7</f>
        <v>0</v>
      </c>
      <c r="Z76" s="104">
        <f>UNICID!Z7</f>
        <v>0</v>
      </c>
      <c r="AA76" s="104">
        <f>UNICID!AA7</f>
        <v>0</v>
      </c>
      <c r="AB76" s="104">
        <f>UNICID!AB7</f>
        <v>0</v>
      </c>
      <c r="AC76" s="104">
        <f>UNICID!AC7</f>
        <v>0</v>
      </c>
      <c r="AD76" s="104">
        <f>UNICID!AD7</f>
        <v>0</v>
      </c>
      <c r="AE76" s="104">
        <f>UNICID!AE7</f>
        <v>0</v>
      </c>
      <c r="AF76" s="104">
        <f>UNICID!AF7</f>
        <v>0</v>
      </c>
      <c r="AG76" s="104">
        <f>UNICID!AG7</f>
        <v>0</v>
      </c>
      <c r="AH76" s="104">
        <f>UNICID!AH7</f>
        <v>0</v>
      </c>
      <c r="AI76" s="104">
        <f>UNICID!AI7</f>
        <v>0</v>
      </c>
      <c r="AJ76" s="48"/>
      <c r="AK76" s="89"/>
      <c r="AL76" s="31"/>
      <c r="AM76" s="31"/>
      <c r="AN76" s="25"/>
      <c r="AO76" s="25"/>
      <c r="AP76" s="25"/>
      <c r="AQ76" s="25"/>
      <c r="AR76" s="26"/>
      <c r="AS76" s="24"/>
      <c r="AT76" s="24"/>
      <c r="AU76" s="24"/>
      <c r="AV76" s="24"/>
      <c r="AW76" s="24"/>
      <c r="AX76" s="24"/>
      <c r="AY76" s="24"/>
      <c r="AZ76" s="27">
        <f t="shared" si="55"/>
        <v>2</v>
      </c>
      <c r="BA76" s="28">
        <f t="shared" si="56"/>
        <v>0</v>
      </c>
      <c r="BB76" s="29">
        <f t="shared" si="57"/>
        <v>0</v>
      </c>
      <c r="BC76" s="29">
        <f t="shared" si="58"/>
        <v>0</v>
      </c>
      <c r="BD76" s="29">
        <f t="shared" si="59"/>
        <v>4</v>
      </c>
      <c r="BE76" s="29">
        <f t="shared" si="60"/>
        <v>4</v>
      </c>
      <c r="BF76" s="29">
        <f t="shared" si="61"/>
        <v>1</v>
      </c>
      <c r="BG76" s="29">
        <f t="shared" si="62"/>
        <v>5</v>
      </c>
      <c r="BH76" s="29">
        <f t="shared" si="63"/>
        <v>1</v>
      </c>
      <c r="BI76" s="29">
        <f t="shared" si="64"/>
        <v>0</v>
      </c>
      <c r="BJ76" s="29">
        <f t="shared" si="65"/>
        <v>0</v>
      </c>
      <c r="BK76" s="29">
        <f t="shared" si="66"/>
        <v>0</v>
      </c>
      <c r="BL76" s="29">
        <f t="shared" si="67"/>
        <v>0</v>
      </c>
      <c r="BM76" s="29">
        <f t="shared" si="68"/>
        <v>0</v>
      </c>
      <c r="BN76" s="29">
        <f t="shared" si="69"/>
        <v>0</v>
      </c>
      <c r="BO76" s="29">
        <f t="shared" si="70"/>
        <v>0</v>
      </c>
      <c r="BP76" s="29">
        <f t="shared" si="71"/>
        <v>0</v>
      </c>
      <c r="BQ76" s="29">
        <f t="shared" si="72"/>
        <v>0</v>
      </c>
      <c r="BR76" s="29">
        <f t="shared" si="73"/>
        <v>0</v>
      </c>
      <c r="BS76" s="29">
        <f t="shared" si="74"/>
        <v>0</v>
      </c>
      <c r="BT76" s="29">
        <f t="shared" si="75"/>
        <v>0</v>
      </c>
      <c r="BU76" s="30">
        <f t="shared" si="76"/>
        <v>0</v>
      </c>
      <c r="BV76" s="30">
        <f t="shared" si="77"/>
        <v>0</v>
      </c>
      <c r="BX76" s="28">
        <f t="shared" si="78"/>
        <v>300</v>
      </c>
      <c r="BY76" s="29">
        <f t="shared" si="79"/>
        <v>0</v>
      </c>
      <c r="BZ76" s="29">
        <f t="shared" si="80"/>
        <v>0</v>
      </c>
      <c r="CA76" s="29">
        <f t="shared" si="81"/>
        <v>0</v>
      </c>
      <c r="CB76" s="29">
        <f t="shared" si="82"/>
        <v>0</v>
      </c>
      <c r="CC76" s="30">
        <f t="shared" si="137"/>
        <v>300</v>
      </c>
      <c r="CD76" s="156">
        <f t="shared" si="115"/>
        <v>153.33333333333334</v>
      </c>
      <c r="CE76" s="22">
        <f t="shared" si="138"/>
        <v>3</v>
      </c>
      <c r="CF76" s="156">
        <f t="shared" si="116"/>
        <v>113.33333333333334</v>
      </c>
      <c r="CG76" s="22">
        <f t="shared" si="139"/>
        <v>4</v>
      </c>
      <c r="CH76" s="156">
        <f t="shared" si="117"/>
        <v>73.333333333333343</v>
      </c>
      <c r="CI76" s="22">
        <f t="shared" si="140"/>
        <v>5</v>
      </c>
      <c r="CJ76" s="22">
        <f t="shared" si="118"/>
        <v>0.37469555985761566</v>
      </c>
      <c r="CK76" s="22">
        <f t="shared" si="119"/>
        <v>0.37469555985761566</v>
      </c>
      <c r="CM76" s="22">
        <f t="shared" si="120"/>
        <v>0</v>
      </c>
      <c r="CN76" s="22">
        <f t="shared" si="121"/>
        <v>0</v>
      </c>
      <c r="CO76" s="22">
        <f t="shared" si="122"/>
        <v>0.79522862823061624</v>
      </c>
      <c r="CP76" s="22">
        <f t="shared" si="123"/>
        <v>0.44052863436123346</v>
      </c>
      <c r="CQ76" s="22">
        <f t="shared" si="124"/>
        <v>1.0101010101010102</v>
      </c>
      <c r="CR76" s="22">
        <f t="shared" si="125"/>
        <v>0</v>
      </c>
      <c r="CS76" s="22">
        <f t="shared" si="126"/>
        <v>0</v>
      </c>
      <c r="CT76" s="22" t="e">
        <f t="shared" si="127"/>
        <v>#DIV/0!</v>
      </c>
      <c r="CU76" s="22" t="e">
        <f t="shared" si="128"/>
        <v>#DIV/0!</v>
      </c>
      <c r="CV76" s="22">
        <f t="shared" si="129"/>
        <v>0</v>
      </c>
      <c r="CW76" s="22">
        <f t="shared" si="130"/>
        <v>0</v>
      </c>
      <c r="CX76" s="22">
        <f t="shared" si="131"/>
        <v>0</v>
      </c>
      <c r="CY76" s="22" t="e">
        <f t="shared" si="132"/>
        <v>#DIV/0!</v>
      </c>
      <c r="CZ76" s="22">
        <f t="shared" si="133"/>
        <v>0</v>
      </c>
      <c r="DA76" s="22">
        <f t="shared" si="134"/>
        <v>0</v>
      </c>
      <c r="DB76" s="22">
        <f t="shared" si="135"/>
        <v>0</v>
      </c>
      <c r="DC76" s="22">
        <f t="shared" si="136"/>
        <v>0</v>
      </c>
      <c r="DE76" s="22">
        <f t="shared" si="83"/>
        <v>0</v>
      </c>
      <c r="DF76" s="22">
        <f t="shared" si="84"/>
        <v>0</v>
      </c>
      <c r="DG76" s="22">
        <f t="shared" si="85"/>
        <v>1</v>
      </c>
      <c r="DH76" s="22">
        <f t="shared" si="86"/>
        <v>1</v>
      </c>
      <c r="DI76" s="22">
        <f t="shared" si="87"/>
        <v>1</v>
      </c>
      <c r="DJ76" s="22">
        <f t="shared" si="88"/>
        <v>0</v>
      </c>
      <c r="DK76" s="22">
        <f t="shared" si="89"/>
        <v>0</v>
      </c>
      <c r="DL76" s="22">
        <f t="shared" si="90"/>
        <v>0</v>
      </c>
      <c r="DM76" s="22">
        <f t="shared" si="91"/>
        <v>0</v>
      </c>
      <c r="DN76" s="22">
        <f t="shared" si="92"/>
        <v>0</v>
      </c>
      <c r="DO76" s="22">
        <f t="shared" si="93"/>
        <v>0</v>
      </c>
      <c r="DP76" s="22">
        <f t="shared" si="94"/>
        <v>0</v>
      </c>
      <c r="DQ76" s="22">
        <f t="shared" si="95"/>
        <v>0</v>
      </c>
    </row>
    <row r="77" spans="1:121" s="22" customFormat="1" ht="15.75" thickBot="1">
      <c r="A77" s="104" t="str">
        <f>UNICID!A8</f>
        <v>UNICID</v>
      </c>
      <c r="B77" s="104">
        <f>UNICID!B8</f>
        <v>6</v>
      </c>
      <c r="C77" s="104" t="str">
        <f>UNICID!C8</f>
        <v>Monica Rodrigues Perracini</v>
      </c>
      <c r="D77" s="99" t="str">
        <f>UNICID!D8</f>
        <v>p</v>
      </c>
      <c r="E77" s="104">
        <f>UNICID!E8</f>
        <v>0</v>
      </c>
      <c r="F77" s="104">
        <f>UNICID!F8</f>
        <v>1</v>
      </c>
      <c r="G77" s="104">
        <f>UNICID!G8</f>
        <v>0</v>
      </c>
      <c r="H77" s="104">
        <f>UNICID!H8</f>
        <v>0</v>
      </c>
      <c r="I77" s="104">
        <f>UNICID!I8</f>
        <v>0</v>
      </c>
      <c r="J77" s="104">
        <f>UNICID!J8</f>
        <v>1</v>
      </c>
      <c r="K77" s="104">
        <f>UNICID!K8</f>
        <v>0</v>
      </c>
      <c r="L77" s="104">
        <f>UNICID!L8</f>
        <v>0</v>
      </c>
      <c r="M77" s="104">
        <f>UNICID!M8</f>
        <v>0</v>
      </c>
      <c r="N77" s="104">
        <f>UNICID!N8</f>
        <v>0</v>
      </c>
      <c r="O77" s="104">
        <f>UNICID!O8</f>
        <v>0</v>
      </c>
      <c r="P77" s="104">
        <f>UNICID!P8</f>
        <v>0</v>
      </c>
      <c r="Q77" s="104">
        <f>UNICID!Q8</f>
        <v>0</v>
      </c>
      <c r="R77" s="104">
        <f>UNICID!R8</f>
        <v>0</v>
      </c>
      <c r="S77" s="104">
        <f>UNICID!S8</f>
        <v>1</v>
      </c>
      <c r="T77" s="99" t="str">
        <f>UNICID!T8</f>
        <v>p</v>
      </c>
      <c r="U77" s="104">
        <f>UNICID!U8</f>
        <v>0</v>
      </c>
      <c r="V77" s="104">
        <f>UNICID!V8</f>
        <v>3</v>
      </c>
      <c r="W77" s="104">
        <f>UNICID!W8</f>
        <v>1</v>
      </c>
      <c r="X77" s="104">
        <f>UNICID!X8</f>
        <v>0</v>
      </c>
      <c r="Y77" s="104">
        <f>UNICID!Y8</f>
        <v>0</v>
      </c>
      <c r="Z77" s="104">
        <f>UNICID!Z8</f>
        <v>0</v>
      </c>
      <c r="AA77" s="104">
        <f>UNICID!AA8</f>
        <v>0</v>
      </c>
      <c r="AB77" s="104">
        <f>UNICID!AB8</f>
        <v>0</v>
      </c>
      <c r="AC77" s="104">
        <f>UNICID!AC8</f>
        <v>0</v>
      </c>
      <c r="AD77" s="104">
        <f>UNICID!AD8</f>
        <v>0</v>
      </c>
      <c r="AE77" s="104">
        <f>UNICID!AE8</f>
        <v>0</v>
      </c>
      <c r="AF77" s="104">
        <f>UNICID!AF8</f>
        <v>0</v>
      </c>
      <c r="AG77" s="104">
        <f>UNICID!AG8</f>
        <v>0</v>
      </c>
      <c r="AH77" s="104">
        <f>UNICID!AH8</f>
        <v>0</v>
      </c>
      <c r="AI77" s="104">
        <f>UNICID!AI8</f>
        <v>3</v>
      </c>
      <c r="AJ77" s="48"/>
      <c r="AK77" s="89"/>
      <c r="AL77" s="31"/>
      <c r="AM77" s="31"/>
      <c r="AN77" s="25"/>
      <c r="AO77" s="25"/>
      <c r="AP77" s="25"/>
      <c r="AQ77" s="25"/>
      <c r="AR77" s="26"/>
      <c r="AS77" s="24"/>
      <c r="AT77" s="24"/>
      <c r="AU77" s="24"/>
      <c r="AV77" s="24"/>
      <c r="AW77" s="24"/>
      <c r="AX77" s="24"/>
      <c r="AY77" s="24"/>
      <c r="AZ77" s="27">
        <f t="shared" si="55"/>
        <v>2</v>
      </c>
      <c r="BA77" s="28">
        <f t="shared" si="56"/>
        <v>0</v>
      </c>
      <c r="BB77" s="29">
        <f t="shared" si="57"/>
        <v>4</v>
      </c>
      <c r="BC77" s="29">
        <f t="shared" si="58"/>
        <v>4</v>
      </c>
      <c r="BD77" s="29">
        <f t="shared" si="59"/>
        <v>1</v>
      </c>
      <c r="BE77" s="29">
        <f t="shared" si="60"/>
        <v>5</v>
      </c>
      <c r="BF77" s="29">
        <f t="shared" si="61"/>
        <v>0</v>
      </c>
      <c r="BG77" s="29">
        <f t="shared" si="62"/>
        <v>5</v>
      </c>
      <c r="BH77" s="29">
        <f t="shared" si="63"/>
        <v>0</v>
      </c>
      <c r="BI77" s="29">
        <f t="shared" si="64"/>
        <v>1</v>
      </c>
      <c r="BJ77" s="29">
        <f t="shared" si="65"/>
        <v>0</v>
      </c>
      <c r="BK77" s="29">
        <f t="shared" si="66"/>
        <v>0</v>
      </c>
      <c r="BL77" s="29">
        <f t="shared" si="67"/>
        <v>0</v>
      </c>
      <c r="BM77" s="29">
        <f t="shared" si="68"/>
        <v>0</v>
      </c>
      <c r="BN77" s="29">
        <f t="shared" si="69"/>
        <v>0</v>
      </c>
      <c r="BO77" s="29">
        <f t="shared" si="70"/>
        <v>0</v>
      </c>
      <c r="BP77" s="29">
        <f t="shared" si="71"/>
        <v>0</v>
      </c>
      <c r="BQ77" s="29">
        <f t="shared" si="72"/>
        <v>0</v>
      </c>
      <c r="BR77" s="29">
        <f t="shared" si="73"/>
        <v>0</v>
      </c>
      <c r="BS77" s="29">
        <f t="shared" si="74"/>
        <v>0</v>
      </c>
      <c r="BT77" s="29">
        <f t="shared" si="75"/>
        <v>0</v>
      </c>
      <c r="BU77" s="30">
        <f t="shared" si="76"/>
        <v>4</v>
      </c>
      <c r="BV77" s="30">
        <f t="shared" si="77"/>
        <v>3</v>
      </c>
      <c r="BX77" s="28">
        <f t="shared" si="78"/>
        <v>380</v>
      </c>
      <c r="BY77" s="29">
        <f t="shared" si="79"/>
        <v>10</v>
      </c>
      <c r="BZ77" s="29">
        <f t="shared" si="80"/>
        <v>0</v>
      </c>
      <c r="CA77" s="29">
        <f t="shared" si="81"/>
        <v>0</v>
      </c>
      <c r="CB77" s="29">
        <f t="shared" si="82"/>
        <v>30</v>
      </c>
      <c r="CC77" s="30">
        <f t="shared" si="137"/>
        <v>420</v>
      </c>
      <c r="CD77" s="156">
        <f t="shared" si="115"/>
        <v>273.33333333333337</v>
      </c>
      <c r="CE77" s="22">
        <f t="shared" si="138"/>
        <v>3</v>
      </c>
      <c r="CF77" s="156">
        <f t="shared" si="116"/>
        <v>233.33333333333334</v>
      </c>
      <c r="CG77" s="22">
        <f t="shared" si="139"/>
        <v>4</v>
      </c>
      <c r="CH77" s="156">
        <f t="shared" si="117"/>
        <v>193.33333333333334</v>
      </c>
      <c r="CI77" s="22">
        <f t="shared" si="140"/>
        <v>5</v>
      </c>
      <c r="CJ77" s="22">
        <f t="shared" si="118"/>
        <v>0.52457378380066189</v>
      </c>
      <c r="CK77" s="22">
        <f t="shared" si="119"/>
        <v>0.52457378380066189</v>
      </c>
      <c r="CM77" s="22">
        <f t="shared" si="120"/>
        <v>0</v>
      </c>
      <c r="CN77" s="22">
        <f t="shared" si="121"/>
        <v>1.2698412698412698</v>
      </c>
      <c r="CO77" s="22">
        <f t="shared" si="122"/>
        <v>0.19880715705765406</v>
      </c>
      <c r="CP77" s="22">
        <f t="shared" si="123"/>
        <v>0</v>
      </c>
      <c r="CQ77" s="22">
        <f t="shared" si="124"/>
        <v>0</v>
      </c>
      <c r="CR77" s="22">
        <f t="shared" si="125"/>
        <v>3.7037037037037033</v>
      </c>
      <c r="CS77" s="22">
        <f t="shared" si="126"/>
        <v>0</v>
      </c>
      <c r="CT77" s="22" t="e">
        <f t="shared" si="127"/>
        <v>#DIV/0!</v>
      </c>
      <c r="CU77" s="22" t="e">
        <f t="shared" si="128"/>
        <v>#DIV/0!</v>
      </c>
      <c r="CV77" s="22">
        <f t="shared" si="129"/>
        <v>0</v>
      </c>
      <c r="CW77" s="22">
        <f t="shared" si="130"/>
        <v>0</v>
      </c>
      <c r="CX77" s="22">
        <f t="shared" si="131"/>
        <v>0</v>
      </c>
      <c r="CY77" s="22" t="e">
        <f t="shared" si="132"/>
        <v>#DIV/0!</v>
      </c>
      <c r="CZ77" s="22">
        <f t="shared" si="133"/>
        <v>0</v>
      </c>
      <c r="DA77" s="22">
        <f t="shared" si="134"/>
        <v>0</v>
      </c>
      <c r="DB77" s="22">
        <f t="shared" si="135"/>
        <v>12.903225806451614</v>
      </c>
      <c r="DC77" s="22">
        <f t="shared" si="136"/>
        <v>12</v>
      </c>
      <c r="DE77" s="22">
        <f t="shared" si="83"/>
        <v>0</v>
      </c>
      <c r="DF77" s="22">
        <f t="shared" si="84"/>
        <v>1</v>
      </c>
      <c r="DG77" s="22">
        <f t="shared" si="85"/>
        <v>1</v>
      </c>
      <c r="DH77" s="22">
        <f t="shared" si="86"/>
        <v>0</v>
      </c>
      <c r="DI77" s="22">
        <f t="shared" si="87"/>
        <v>0</v>
      </c>
      <c r="DJ77" s="22">
        <f t="shared" si="88"/>
        <v>1</v>
      </c>
      <c r="DK77" s="22">
        <f t="shared" si="89"/>
        <v>0</v>
      </c>
      <c r="DL77" s="22">
        <f t="shared" si="90"/>
        <v>0</v>
      </c>
      <c r="DM77" s="22">
        <f t="shared" si="91"/>
        <v>0</v>
      </c>
      <c r="DN77" s="22">
        <f t="shared" si="92"/>
        <v>0</v>
      </c>
      <c r="DO77" s="22">
        <f t="shared" si="93"/>
        <v>0</v>
      </c>
      <c r="DP77" s="22">
        <f t="shared" si="94"/>
        <v>0</v>
      </c>
      <c r="DQ77" s="22">
        <f t="shared" si="95"/>
        <v>0</v>
      </c>
    </row>
    <row r="78" spans="1:121" s="22" customFormat="1" ht="15.75" thickBot="1">
      <c r="A78" s="104" t="str">
        <f>UNICID!A9</f>
        <v>UNICID</v>
      </c>
      <c r="B78" s="104">
        <f>UNICID!B9</f>
        <v>7</v>
      </c>
      <c r="C78" s="104" t="str">
        <f>UNICID!C9</f>
        <v>Raquel Simoni Pires</v>
      </c>
      <c r="D78" s="99" t="str">
        <f>UNICID!D9</f>
        <v>p</v>
      </c>
      <c r="E78" s="104">
        <f>UNICID!E9</f>
        <v>0</v>
      </c>
      <c r="F78" s="104">
        <f>UNICID!F9</f>
        <v>2</v>
      </c>
      <c r="G78" s="104">
        <f>UNICID!G9</f>
        <v>0</v>
      </c>
      <c r="H78" s="104">
        <f>UNICID!H9</f>
        <v>0</v>
      </c>
      <c r="I78" s="104">
        <f>UNICID!I9</f>
        <v>0</v>
      </c>
      <c r="J78" s="104">
        <f>UNICID!J9</f>
        <v>0</v>
      </c>
      <c r="K78" s="104">
        <f>UNICID!K9</f>
        <v>0</v>
      </c>
      <c r="L78" s="104">
        <f>UNICID!L9</f>
        <v>0</v>
      </c>
      <c r="M78" s="104">
        <f>UNICID!M9</f>
        <v>0</v>
      </c>
      <c r="N78" s="104">
        <f>UNICID!N9</f>
        <v>0</v>
      </c>
      <c r="O78" s="104">
        <f>UNICID!O9</f>
        <v>0</v>
      </c>
      <c r="P78" s="104">
        <f>UNICID!P9</f>
        <v>0</v>
      </c>
      <c r="Q78" s="104">
        <f>UNICID!Q9</f>
        <v>0</v>
      </c>
      <c r="R78" s="104">
        <f>UNICID!R9</f>
        <v>0</v>
      </c>
      <c r="S78" s="104">
        <f>UNICID!S9</f>
        <v>0</v>
      </c>
      <c r="T78" s="99" t="str">
        <f>UNICID!T9</f>
        <v>p</v>
      </c>
      <c r="U78" s="104">
        <f>UNICID!U9</f>
        <v>0</v>
      </c>
      <c r="V78" s="104">
        <f>UNICID!V9</f>
        <v>0</v>
      </c>
      <c r="W78" s="104">
        <f>UNICID!W9</f>
        <v>0</v>
      </c>
      <c r="X78" s="104">
        <f>UNICID!X9</f>
        <v>0</v>
      </c>
      <c r="Y78" s="104">
        <f>UNICID!Y9</f>
        <v>0</v>
      </c>
      <c r="Z78" s="104">
        <f>UNICID!Z9</f>
        <v>0</v>
      </c>
      <c r="AA78" s="104">
        <f>UNICID!AA9</f>
        <v>0</v>
      </c>
      <c r="AB78" s="104">
        <f>UNICID!AB9</f>
        <v>0</v>
      </c>
      <c r="AC78" s="104">
        <f>UNICID!AC9</f>
        <v>0</v>
      </c>
      <c r="AD78" s="104">
        <f>UNICID!AD9</f>
        <v>0</v>
      </c>
      <c r="AE78" s="104">
        <f>UNICID!AE9</f>
        <v>0</v>
      </c>
      <c r="AF78" s="104">
        <f>UNICID!AF9</f>
        <v>0</v>
      </c>
      <c r="AG78" s="104">
        <f>UNICID!AG9</f>
        <v>0</v>
      </c>
      <c r="AH78" s="104">
        <f>UNICID!AH9</f>
        <v>0</v>
      </c>
      <c r="AI78" s="104">
        <f>UNICID!AI9</f>
        <v>0</v>
      </c>
      <c r="AJ78" s="48"/>
      <c r="AK78" s="89"/>
      <c r="AL78" s="31"/>
      <c r="AM78" s="31"/>
      <c r="AN78" s="25"/>
      <c r="AO78" s="25"/>
      <c r="AP78" s="25"/>
      <c r="AQ78" s="25"/>
      <c r="AR78" s="26"/>
      <c r="AS78" s="24"/>
      <c r="AT78" s="24"/>
      <c r="AU78" s="24"/>
      <c r="AV78" s="24"/>
      <c r="AW78" s="24"/>
      <c r="AX78" s="24"/>
      <c r="AY78" s="24"/>
      <c r="AZ78" s="27">
        <f t="shared" si="55"/>
        <v>2</v>
      </c>
      <c r="BA78" s="28">
        <f t="shared" si="56"/>
        <v>0</v>
      </c>
      <c r="BB78" s="29">
        <f t="shared" si="57"/>
        <v>2</v>
      </c>
      <c r="BC78" s="29">
        <f t="shared" si="58"/>
        <v>2</v>
      </c>
      <c r="BD78" s="29">
        <f t="shared" si="59"/>
        <v>0</v>
      </c>
      <c r="BE78" s="29">
        <f t="shared" si="60"/>
        <v>2</v>
      </c>
      <c r="BF78" s="29">
        <f t="shared" si="61"/>
        <v>0</v>
      </c>
      <c r="BG78" s="29">
        <f t="shared" si="62"/>
        <v>2</v>
      </c>
      <c r="BH78" s="29">
        <f t="shared" si="63"/>
        <v>0</v>
      </c>
      <c r="BI78" s="29">
        <f t="shared" si="64"/>
        <v>0</v>
      </c>
      <c r="BJ78" s="29">
        <f t="shared" si="65"/>
        <v>0</v>
      </c>
      <c r="BK78" s="29">
        <f t="shared" si="66"/>
        <v>0</v>
      </c>
      <c r="BL78" s="29">
        <f t="shared" si="67"/>
        <v>0</v>
      </c>
      <c r="BM78" s="29">
        <f t="shared" si="68"/>
        <v>0</v>
      </c>
      <c r="BN78" s="29">
        <f t="shared" si="69"/>
        <v>0</v>
      </c>
      <c r="BO78" s="29">
        <f t="shared" si="70"/>
        <v>0</v>
      </c>
      <c r="BP78" s="29">
        <f t="shared" si="71"/>
        <v>0</v>
      </c>
      <c r="BQ78" s="29">
        <f t="shared" si="72"/>
        <v>0</v>
      </c>
      <c r="BR78" s="29">
        <f t="shared" si="73"/>
        <v>0</v>
      </c>
      <c r="BS78" s="29">
        <f t="shared" si="74"/>
        <v>0</v>
      </c>
      <c r="BT78" s="29">
        <f t="shared" si="75"/>
        <v>0</v>
      </c>
      <c r="BU78" s="30">
        <f t="shared" si="76"/>
        <v>0</v>
      </c>
      <c r="BV78" s="30">
        <f t="shared" si="77"/>
        <v>0</v>
      </c>
      <c r="BX78" s="28">
        <f t="shared" si="78"/>
        <v>160</v>
      </c>
      <c r="BY78" s="29">
        <f t="shared" si="79"/>
        <v>0</v>
      </c>
      <c r="BZ78" s="29">
        <f t="shared" si="80"/>
        <v>0</v>
      </c>
      <c r="CA78" s="29">
        <f t="shared" si="81"/>
        <v>0</v>
      </c>
      <c r="CB78" s="29">
        <f t="shared" si="82"/>
        <v>0</v>
      </c>
      <c r="CC78" s="30">
        <f t="shared" si="137"/>
        <v>160</v>
      </c>
      <c r="CD78" s="156">
        <f t="shared" si="115"/>
        <v>13.333333333333343</v>
      </c>
      <c r="CE78" s="22">
        <f t="shared" si="138"/>
        <v>3</v>
      </c>
      <c r="CF78" s="156">
        <f t="shared" si="116"/>
        <v>-26.666666666666657</v>
      </c>
      <c r="CG78" s="22" t="str">
        <f t="shared" si="139"/>
        <v>NAO</v>
      </c>
      <c r="CH78" s="156">
        <f t="shared" si="117"/>
        <v>-66.666666666666657</v>
      </c>
      <c r="CI78" s="22" t="str">
        <f t="shared" si="140"/>
        <v>NAO</v>
      </c>
      <c r="CJ78" s="22">
        <f t="shared" si="118"/>
        <v>0.1998376319240617</v>
      </c>
      <c r="CK78" s="22">
        <f t="shared" si="119"/>
        <v>0.1998376319240617</v>
      </c>
      <c r="CM78" s="22">
        <f t="shared" si="120"/>
        <v>0</v>
      </c>
      <c r="CN78" s="22">
        <f t="shared" si="121"/>
        <v>0.63492063492063489</v>
      </c>
      <c r="CO78" s="22">
        <f t="shared" si="122"/>
        <v>0</v>
      </c>
      <c r="CP78" s="22">
        <f t="shared" si="123"/>
        <v>0</v>
      </c>
      <c r="CQ78" s="22">
        <f t="shared" si="124"/>
        <v>0</v>
      </c>
      <c r="CR78" s="22">
        <f t="shared" si="125"/>
        <v>0</v>
      </c>
      <c r="CS78" s="22">
        <f t="shared" si="126"/>
        <v>0</v>
      </c>
      <c r="CT78" s="22" t="e">
        <f t="shared" si="127"/>
        <v>#DIV/0!</v>
      </c>
      <c r="CU78" s="22" t="e">
        <f t="shared" si="128"/>
        <v>#DIV/0!</v>
      </c>
      <c r="CV78" s="22">
        <f t="shared" si="129"/>
        <v>0</v>
      </c>
      <c r="CW78" s="22">
        <f t="shared" si="130"/>
        <v>0</v>
      </c>
      <c r="CX78" s="22">
        <f t="shared" si="131"/>
        <v>0</v>
      </c>
      <c r="CY78" s="22" t="e">
        <f t="shared" si="132"/>
        <v>#DIV/0!</v>
      </c>
      <c r="CZ78" s="22">
        <f t="shared" si="133"/>
        <v>0</v>
      </c>
      <c r="DA78" s="22">
        <f t="shared" si="134"/>
        <v>0</v>
      </c>
      <c r="DB78" s="22">
        <f t="shared" si="135"/>
        <v>0</v>
      </c>
      <c r="DC78" s="22">
        <f t="shared" si="136"/>
        <v>0</v>
      </c>
      <c r="DE78" s="22">
        <f t="shared" si="83"/>
        <v>0</v>
      </c>
      <c r="DF78" s="22">
        <f t="shared" si="84"/>
        <v>1</v>
      </c>
      <c r="DG78" s="22">
        <f t="shared" si="85"/>
        <v>0</v>
      </c>
      <c r="DH78" s="22">
        <f t="shared" si="86"/>
        <v>0</v>
      </c>
      <c r="DI78" s="22">
        <f t="shared" si="87"/>
        <v>0</v>
      </c>
      <c r="DJ78" s="22">
        <f t="shared" si="88"/>
        <v>0</v>
      </c>
      <c r="DK78" s="22">
        <f t="shared" si="89"/>
        <v>0</v>
      </c>
      <c r="DL78" s="22">
        <f t="shared" si="90"/>
        <v>0</v>
      </c>
      <c r="DM78" s="22">
        <f t="shared" si="91"/>
        <v>0</v>
      </c>
      <c r="DN78" s="22">
        <f t="shared" si="92"/>
        <v>0</v>
      </c>
      <c r="DO78" s="22">
        <f t="shared" si="93"/>
        <v>0</v>
      </c>
      <c r="DP78" s="22">
        <f t="shared" si="94"/>
        <v>0</v>
      </c>
      <c r="DQ78" s="22">
        <f t="shared" si="95"/>
        <v>0</v>
      </c>
    </row>
    <row r="79" spans="1:121" s="22" customFormat="1" ht="15.75" thickBot="1">
      <c r="A79" s="104" t="str">
        <f>UNICID!A10</f>
        <v>UNICID</v>
      </c>
      <c r="B79" s="104">
        <f>UNICID!B10</f>
        <v>8</v>
      </c>
      <c r="C79" s="104" t="str">
        <f>UNICID!C10</f>
        <v>Richard Eloin Liebano</v>
      </c>
      <c r="D79" s="99" t="str">
        <f>UNICID!D10</f>
        <v>p</v>
      </c>
      <c r="E79" s="104">
        <f>UNICID!E10</f>
        <v>0</v>
      </c>
      <c r="F79" s="104">
        <f>UNICID!F10</f>
        <v>1</v>
      </c>
      <c r="G79" s="104">
        <f>UNICID!G10</f>
        <v>1</v>
      </c>
      <c r="H79" s="104">
        <f>UNICID!H10</f>
        <v>1</v>
      </c>
      <c r="I79" s="104">
        <f>UNICID!I10</f>
        <v>1</v>
      </c>
      <c r="J79" s="104">
        <f>UNICID!J10</f>
        <v>0</v>
      </c>
      <c r="K79" s="104">
        <f>UNICID!K10</f>
        <v>1</v>
      </c>
      <c r="L79" s="104">
        <f>UNICID!L10</f>
        <v>0</v>
      </c>
      <c r="M79" s="104">
        <f>UNICID!M10</f>
        <v>0</v>
      </c>
      <c r="N79" s="104">
        <f>UNICID!N10</f>
        <v>0</v>
      </c>
      <c r="O79" s="104">
        <f>UNICID!O10</f>
        <v>0</v>
      </c>
      <c r="P79" s="104">
        <f>UNICID!P10</f>
        <v>0</v>
      </c>
      <c r="Q79" s="104">
        <f>UNICID!Q10</f>
        <v>0</v>
      </c>
      <c r="R79" s="104">
        <f>UNICID!R10</f>
        <v>0</v>
      </c>
      <c r="S79" s="104">
        <f>UNICID!S10</f>
        <v>0</v>
      </c>
      <c r="T79" s="99" t="str">
        <f>UNICID!T10</f>
        <v>p</v>
      </c>
      <c r="U79" s="104">
        <f>UNICID!U10</f>
        <v>2</v>
      </c>
      <c r="V79" s="104">
        <f>UNICID!V10</f>
        <v>3</v>
      </c>
      <c r="W79" s="104">
        <f>UNICID!W10</f>
        <v>1</v>
      </c>
      <c r="X79" s="104">
        <f>UNICID!X10</f>
        <v>3</v>
      </c>
      <c r="Y79" s="104">
        <f>UNICID!Y10</f>
        <v>0</v>
      </c>
      <c r="Z79" s="104">
        <f>UNICID!Z10</f>
        <v>0</v>
      </c>
      <c r="AA79" s="104">
        <f>UNICID!AA10</f>
        <v>1</v>
      </c>
      <c r="AB79" s="104">
        <f>UNICID!AB10</f>
        <v>0</v>
      </c>
      <c r="AC79" s="104">
        <f>UNICID!AC10</f>
        <v>0</v>
      </c>
      <c r="AD79" s="104">
        <f>UNICID!AD10</f>
        <v>0</v>
      </c>
      <c r="AE79" s="104">
        <f>UNICID!AE10</f>
        <v>0</v>
      </c>
      <c r="AF79" s="104">
        <f>UNICID!AF10</f>
        <v>0</v>
      </c>
      <c r="AG79" s="104">
        <f>UNICID!AG10</f>
        <v>0</v>
      </c>
      <c r="AH79" s="104">
        <f>UNICID!AH10</f>
        <v>0</v>
      </c>
      <c r="AI79" s="104">
        <f>UNICID!AI10</f>
        <v>0</v>
      </c>
      <c r="AJ79" s="48"/>
      <c r="AK79" s="89"/>
      <c r="AL79" s="31"/>
      <c r="AM79" s="31"/>
      <c r="AN79" s="25"/>
      <c r="AO79" s="25"/>
      <c r="AP79" s="25"/>
      <c r="AQ79" s="25"/>
      <c r="AR79" s="26"/>
      <c r="AS79" s="24"/>
      <c r="AT79" s="24"/>
      <c r="AU79" s="24"/>
      <c r="AV79" s="24"/>
      <c r="AW79" s="24"/>
      <c r="AX79" s="24"/>
      <c r="AY79" s="24"/>
      <c r="AZ79" s="27">
        <f t="shared" ref="AZ79:AZ142" si="141">COUNTIF(D79:AY79,"P")</f>
        <v>2</v>
      </c>
      <c r="BA79" s="28">
        <f t="shared" ref="BA79:BA142" si="142">SUM(E79,U79,AK79)</f>
        <v>2</v>
      </c>
      <c r="BB79" s="29">
        <f t="shared" ref="BB79:BB142" si="143">SUM(F79,V79,AL79)</f>
        <v>4</v>
      </c>
      <c r="BC79" s="29">
        <f t="shared" ref="BC79:BC142" si="144">SUM(BA79:BB79)</f>
        <v>6</v>
      </c>
      <c r="BD79" s="29">
        <f t="shared" ref="BD79:BD142" si="145">SUM(G79,W79,AM79)</f>
        <v>2</v>
      </c>
      <c r="BE79" s="29">
        <f t="shared" ref="BE79:BE142" si="146">SUM(BC79:BD79)</f>
        <v>8</v>
      </c>
      <c r="BF79" s="29">
        <f t="shared" ref="BF79:BF142" si="147">SUM(H79,X79,AN79)</f>
        <v>4</v>
      </c>
      <c r="BG79" s="29">
        <f t="shared" ref="BG79:BG142" si="148">BA79+BB79+BD79+BF79</f>
        <v>12</v>
      </c>
      <c r="BH79" s="29">
        <f t="shared" ref="BH79:BH142" si="149">SUM(I79,Y79,AO79)</f>
        <v>1</v>
      </c>
      <c r="BI79" s="29">
        <f t="shared" ref="BI79:BI142" si="150">SUM(J79,Z79,AP79)</f>
        <v>0</v>
      </c>
      <c r="BJ79" s="29">
        <f t="shared" ref="BJ79:BJ142" si="151">SUM(K79,AA79,AQ79)</f>
        <v>2</v>
      </c>
      <c r="BK79" s="29">
        <f t="shared" ref="BK79:BK142" si="152">SUM(AR79,AB79,L79)</f>
        <v>0</v>
      </c>
      <c r="BL79" s="29">
        <f t="shared" ref="BL79:BL142" si="153">SUM(AS79,AC79,M79)</f>
        <v>0</v>
      </c>
      <c r="BM79" s="29">
        <f t="shared" ref="BM79:BM142" si="154">SUM(BK79:BL79)</f>
        <v>0</v>
      </c>
      <c r="BN79" s="29">
        <f t="shared" ref="BN79:BN142" si="155">SUM(AT79,AD79,N79)</f>
        <v>0</v>
      </c>
      <c r="BO79" s="29">
        <f t="shared" ref="BO79:BO142" si="156">SUM(AU79,AE79,O79)</f>
        <v>0</v>
      </c>
      <c r="BP79" s="29">
        <f t="shared" ref="BP79:BP142" si="157">IF(BO79&gt;=3,3,BO79)</f>
        <v>0</v>
      </c>
      <c r="BQ79" s="29">
        <f t="shared" ref="BQ79:BQ142" si="158">SUM(AV79,AF79,P79)</f>
        <v>0</v>
      </c>
      <c r="BR79" s="29">
        <f t="shared" ref="BR79:BR142" si="159">SUM(AW79,AG79,Q79)</f>
        <v>0</v>
      </c>
      <c r="BS79" s="29">
        <f t="shared" ref="BS79:BS142" si="160">SUM(BQ79:BR79)</f>
        <v>0</v>
      </c>
      <c r="BT79" s="29">
        <f t="shared" ref="BT79:BT142" si="161">SUM(AX79,AH79,R79)</f>
        <v>0</v>
      </c>
      <c r="BU79" s="30">
        <f t="shared" ref="BU79:BU142" si="162">SUM(AY79,AI79,S79)</f>
        <v>0</v>
      </c>
      <c r="BV79" s="30">
        <f t="shared" ref="BV79:BV142" si="163">IF(BU79&gt;=3,3,BU79)</f>
        <v>0</v>
      </c>
      <c r="BX79" s="28">
        <f t="shared" ref="BX79:BX142" si="164">(BA79*100)+(BB79*80)+(BD79*60)+(BF79*40)+(BH79*20)</f>
        <v>820</v>
      </c>
      <c r="BY79" s="29">
        <f t="shared" ref="BY79:BY142" si="165">IF(BI79&gt;3,30,BI79*10)</f>
        <v>0</v>
      </c>
      <c r="BZ79" s="29">
        <f t="shared" ref="BZ79:BZ142" si="166">IF(BJ79&gt;3,15,BJ79*5)</f>
        <v>10</v>
      </c>
      <c r="CA79" s="29">
        <f t="shared" ref="CA79:CA142" si="167">(BK79*200)+(BL79*100)+(BN79*50)+(BP79*20)</f>
        <v>0</v>
      </c>
      <c r="CB79" s="29">
        <f t="shared" ref="CB79:CB142" si="168">(BQ79*100)+(BR79*50)+(BT79*25)+(BV79*10)</f>
        <v>0</v>
      </c>
      <c r="CC79" s="30">
        <f t="shared" si="137"/>
        <v>830</v>
      </c>
      <c r="CD79" s="156">
        <f t="shared" si="115"/>
        <v>683.33333333333337</v>
      </c>
      <c r="CE79" s="22">
        <f t="shared" si="138"/>
        <v>3</v>
      </c>
      <c r="CF79" s="156">
        <f t="shared" si="116"/>
        <v>643.33333333333337</v>
      </c>
      <c r="CG79" s="22">
        <f t="shared" si="139"/>
        <v>4</v>
      </c>
      <c r="CH79" s="156">
        <f t="shared" si="117"/>
        <v>603.33333333333337</v>
      </c>
      <c r="CI79" s="22">
        <f t="shared" si="140"/>
        <v>5</v>
      </c>
      <c r="CJ79" s="22">
        <f t="shared" si="118"/>
        <v>1.0366577156060701</v>
      </c>
      <c r="CK79" s="22">
        <f t="shared" si="119"/>
        <v>1.0366577156060701</v>
      </c>
      <c r="CM79" s="22">
        <f t="shared" si="120"/>
        <v>1.6</v>
      </c>
      <c r="CN79" s="22">
        <f t="shared" si="121"/>
        <v>1.2698412698412698</v>
      </c>
      <c r="CO79" s="22">
        <f t="shared" si="122"/>
        <v>0.39761431411530812</v>
      </c>
      <c r="CP79" s="22">
        <f t="shared" si="123"/>
        <v>1.7621145374449338</v>
      </c>
      <c r="CQ79" s="22">
        <f t="shared" si="124"/>
        <v>1.0101010101010102</v>
      </c>
      <c r="CR79" s="22">
        <f t="shared" si="125"/>
        <v>0</v>
      </c>
      <c r="CS79" s="22">
        <f t="shared" si="126"/>
        <v>5.2631578947368425</v>
      </c>
      <c r="CT79" s="22" t="e">
        <f t="shared" si="127"/>
        <v>#DIV/0!</v>
      </c>
      <c r="CU79" s="22" t="e">
        <f t="shared" si="128"/>
        <v>#DIV/0!</v>
      </c>
      <c r="CV79" s="22">
        <f t="shared" si="129"/>
        <v>0</v>
      </c>
      <c r="CW79" s="22">
        <f t="shared" si="130"/>
        <v>0</v>
      </c>
      <c r="CX79" s="22">
        <f t="shared" si="131"/>
        <v>0</v>
      </c>
      <c r="CY79" s="22" t="e">
        <f t="shared" si="132"/>
        <v>#DIV/0!</v>
      </c>
      <c r="CZ79" s="22">
        <f t="shared" si="133"/>
        <v>0</v>
      </c>
      <c r="DA79" s="22">
        <f t="shared" si="134"/>
        <v>0</v>
      </c>
      <c r="DB79" s="22">
        <f t="shared" si="135"/>
        <v>0</v>
      </c>
      <c r="DC79" s="22">
        <f t="shared" si="136"/>
        <v>0</v>
      </c>
      <c r="DE79" s="22">
        <f t="shared" ref="DE79:DE142" si="169">COUNTIF(BA79,"&lt;&gt;0")</f>
        <v>1</v>
      </c>
      <c r="DF79" s="22">
        <f t="shared" ref="DF79:DF142" si="170">COUNTIF(BB79,"&lt;&gt;0")</f>
        <v>1</v>
      </c>
      <c r="DG79" s="22">
        <f t="shared" ref="DG79:DG142" si="171">COUNTIF(BD79,"&lt;&gt;0")</f>
        <v>1</v>
      </c>
      <c r="DH79" s="22">
        <f t="shared" ref="DH79:DH142" si="172">COUNTIF(BF79,"&lt;&gt;0")</f>
        <v>1</v>
      </c>
      <c r="DI79" s="22">
        <f t="shared" ref="DI79:DI142" si="173">COUNTIF(BH79,"&lt;&gt;0")</f>
        <v>1</v>
      </c>
      <c r="DJ79" s="22">
        <f t="shared" ref="DJ79:DJ142" si="174">COUNTIF(BI79,"&lt;&gt;0")</f>
        <v>0</v>
      </c>
      <c r="DK79" s="22">
        <f t="shared" ref="DK79:DK142" si="175">COUNTIF(BJ79,"&lt;&gt;0")</f>
        <v>1</v>
      </c>
      <c r="DL79" s="22">
        <f t="shared" ref="DL79:DL142" si="176">COUNTIF(BK79,"&lt;&gt;0")</f>
        <v>0</v>
      </c>
      <c r="DM79" s="22">
        <f t="shared" ref="DM79:DM142" si="177">COUNTIF(BL79,"&lt;&gt;0")</f>
        <v>0</v>
      </c>
      <c r="DN79" s="22">
        <f t="shared" ref="DN79:DN142" si="178">COUNTIF(BN79,"&lt;&gt;0")</f>
        <v>0</v>
      </c>
      <c r="DO79" s="22">
        <f t="shared" ref="DO79:DO142" si="179">COUNTIF(BP79,"&lt;&gt;0")</f>
        <v>0</v>
      </c>
      <c r="DP79" s="22">
        <f t="shared" ref="DP79:DP142" si="180">COUNTIF(BQ79,"&lt;&gt;0")</f>
        <v>0</v>
      </c>
      <c r="DQ79" s="22">
        <f t="shared" ref="DQ79:DQ142" si="181">COUNTIF(BR79,"&lt;&gt;0")</f>
        <v>0</v>
      </c>
    </row>
    <row r="80" spans="1:121" s="22" customFormat="1" ht="15.75" thickBot="1">
      <c r="A80" s="104" t="str">
        <f>UNICID!A11</f>
        <v>UNICID</v>
      </c>
      <c r="B80" s="104">
        <f>UNICID!B11</f>
        <v>9</v>
      </c>
      <c r="C80" s="104" t="str">
        <f>UNICID!C11</f>
        <v>Rosimeire Simprini Padula</v>
      </c>
      <c r="D80" s="99" t="str">
        <f>UNICID!D11</f>
        <v>p</v>
      </c>
      <c r="E80" s="104">
        <f>UNICID!E11</f>
        <v>0</v>
      </c>
      <c r="F80" s="104">
        <f>UNICID!F11</f>
        <v>0</v>
      </c>
      <c r="G80" s="104">
        <f>UNICID!G11</f>
        <v>0</v>
      </c>
      <c r="H80" s="104">
        <f>UNICID!H11</f>
        <v>0</v>
      </c>
      <c r="I80" s="104">
        <f>UNICID!I11</f>
        <v>0</v>
      </c>
      <c r="J80" s="104">
        <f>UNICID!J11</f>
        <v>0</v>
      </c>
      <c r="K80" s="104">
        <f>UNICID!K11</f>
        <v>0</v>
      </c>
      <c r="L80" s="104">
        <f>UNICID!L11</f>
        <v>0</v>
      </c>
      <c r="M80" s="104">
        <f>UNICID!M11</f>
        <v>0</v>
      </c>
      <c r="N80" s="104">
        <f>UNICID!N11</f>
        <v>0</v>
      </c>
      <c r="O80" s="104">
        <f>UNICID!O11</f>
        <v>0</v>
      </c>
      <c r="P80" s="104">
        <f>UNICID!P11</f>
        <v>0</v>
      </c>
      <c r="Q80" s="104">
        <f>UNICID!Q11</f>
        <v>0</v>
      </c>
      <c r="R80" s="104">
        <f>UNICID!R11</f>
        <v>0</v>
      </c>
      <c r="S80" s="104">
        <f>UNICID!S11</f>
        <v>0</v>
      </c>
      <c r="T80" s="99" t="str">
        <f>UNICID!T11</f>
        <v>p</v>
      </c>
      <c r="U80" s="104">
        <f>UNICID!U11</f>
        <v>0</v>
      </c>
      <c r="V80" s="104">
        <f>UNICID!V11</f>
        <v>0</v>
      </c>
      <c r="W80" s="104">
        <f>UNICID!W11</f>
        <v>8</v>
      </c>
      <c r="X80" s="104">
        <f>UNICID!X11</f>
        <v>1</v>
      </c>
      <c r="Y80" s="104">
        <f>UNICID!Y11</f>
        <v>0</v>
      </c>
      <c r="Z80" s="104">
        <f>UNICID!Z11</f>
        <v>0</v>
      </c>
      <c r="AA80" s="104">
        <f>UNICID!AA11</f>
        <v>0</v>
      </c>
      <c r="AB80" s="104">
        <f>UNICID!AB11</f>
        <v>0</v>
      </c>
      <c r="AC80" s="104">
        <f>UNICID!AC11</f>
        <v>0</v>
      </c>
      <c r="AD80" s="104">
        <f>UNICID!AD11</f>
        <v>0</v>
      </c>
      <c r="AE80" s="104">
        <f>UNICID!AE11</f>
        <v>0</v>
      </c>
      <c r="AF80" s="104">
        <f>UNICID!AF11</f>
        <v>0</v>
      </c>
      <c r="AG80" s="104">
        <f>UNICID!AG11</f>
        <v>0</v>
      </c>
      <c r="AH80" s="104">
        <f>UNICID!AH11</f>
        <v>0</v>
      </c>
      <c r="AI80" s="104">
        <f>UNICID!AI11</f>
        <v>0</v>
      </c>
      <c r="AJ80" s="48"/>
      <c r="AK80" s="89"/>
      <c r="AL80" s="31"/>
      <c r="AM80" s="31"/>
      <c r="AN80" s="25"/>
      <c r="AO80" s="25"/>
      <c r="AP80" s="25"/>
      <c r="AQ80" s="25"/>
      <c r="AR80" s="26"/>
      <c r="AS80" s="24"/>
      <c r="AT80" s="24"/>
      <c r="AU80" s="24"/>
      <c r="AV80" s="24"/>
      <c r="AW80" s="24"/>
      <c r="AX80" s="24"/>
      <c r="AY80" s="24"/>
      <c r="AZ80" s="27">
        <f t="shared" si="141"/>
        <v>2</v>
      </c>
      <c r="BA80" s="28">
        <f t="shared" si="142"/>
        <v>0</v>
      </c>
      <c r="BB80" s="29">
        <f t="shared" si="143"/>
        <v>0</v>
      </c>
      <c r="BC80" s="29">
        <f t="shared" si="144"/>
        <v>0</v>
      </c>
      <c r="BD80" s="29">
        <f t="shared" si="145"/>
        <v>8</v>
      </c>
      <c r="BE80" s="29">
        <f t="shared" si="146"/>
        <v>8</v>
      </c>
      <c r="BF80" s="29">
        <f t="shared" si="147"/>
        <v>1</v>
      </c>
      <c r="BG80" s="29">
        <f t="shared" si="148"/>
        <v>9</v>
      </c>
      <c r="BH80" s="29">
        <f t="shared" si="149"/>
        <v>0</v>
      </c>
      <c r="BI80" s="29">
        <f t="shared" si="150"/>
        <v>0</v>
      </c>
      <c r="BJ80" s="29">
        <f t="shared" si="151"/>
        <v>0</v>
      </c>
      <c r="BK80" s="29">
        <f t="shared" si="152"/>
        <v>0</v>
      </c>
      <c r="BL80" s="29">
        <f t="shared" si="153"/>
        <v>0</v>
      </c>
      <c r="BM80" s="29">
        <f t="shared" si="154"/>
        <v>0</v>
      </c>
      <c r="BN80" s="29">
        <f t="shared" si="155"/>
        <v>0</v>
      </c>
      <c r="BO80" s="29">
        <f t="shared" si="156"/>
        <v>0</v>
      </c>
      <c r="BP80" s="29">
        <f t="shared" si="157"/>
        <v>0</v>
      </c>
      <c r="BQ80" s="29">
        <f t="shared" si="158"/>
        <v>0</v>
      </c>
      <c r="BR80" s="29">
        <f t="shared" si="159"/>
        <v>0</v>
      </c>
      <c r="BS80" s="29">
        <f t="shared" si="160"/>
        <v>0</v>
      </c>
      <c r="BT80" s="29">
        <f t="shared" si="161"/>
        <v>0</v>
      </c>
      <c r="BU80" s="30">
        <f t="shared" si="162"/>
        <v>0</v>
      </c>
      <c r="BV80" s="30">
        <f t="shared" si="163"/>
        <v>0</v>
      </c>
      <c r="BX80" s="28">
        <f t="shared" si="164"/>
        <v>520</v>
      </c>
      <c r="BY80" s="29">
        <f t="shared" si="165"/>
        <v>0</v>
      </c>
      <c r="BZ80" s="29">
        <f t="shared" si="166"/>
        <v>0</v>
      </c>
      <c r="CA80" s="29">
        <f t="shared" si="167"/>
        <v>0</v>
      </c>
      <c r="CB80" s="29">
        <f t="shared" si="168"/>
        <v>0</v>
      </c>
      <c r="CC80" s="30">
        <f t="shared" si="137"/>
        <v>520</v>
      </c>
      <c r="CD80" s="156">
        <f t="shared" si="115"/>
        <v>373.33333333333337</v>
      </c>
      <c r="CE80" s="22">
        <f t="shared" si="138"/>
        <v>3</v>
      </c>
      <c r="CF80" s="156">
        <f t="shared" si="116"/>
        <v>333.33333333333337</v>
      </c>
      <c r="CG80" s="22">
        <f t="shared" si="139"/>
        <v>4</v>
      </c>
      <c r="CH80" s="156">
        <f t="shared" si="117"/>
        <v>293.33333333333337</v>
      </c>
      <c r="CI80" s="22">
        <f t="shared" si="140"/>
        <v>5</v>
      </c>
      <c r="CJ80" s="22">
        <f t="shared" si="118"/>
        <v>0.64947230375320053</v>
      </c>
      <c r="CK80" s="22">
        <f t="shared" si="119"/>
        <v>0.64947230375320053</v>
      </c>
      <c r="CM80" s="22">
        <f t="shared" si="120"/>
        <v>0</v>
      </c>
      <c r="CN80" s="22">
        <f t="shared" si="121"/>
        <v>0</v>
      </c>
      <c r="CO80" s="22">
        <f t="shared" si="122"/>
        <v>1.5904572564612325</v>
      </c>
      <c r="CP80" s="22">
        <f t="shared" si="123"/>
        <v>0.44052863436123346</v>
      </c>
      <c r="CQ80" s="22">
        <f t="shared" si="124"/>
        <v>0</v>
      </c>
      <c r="CR80" s="22">
        <f t="shared" si="125"/>
        <v>0</v>
      </c>
      <c r="CS80" s="22">
        <f t="shared" si="126"/>
        <v>0</v>
      </c>
      <c r="CT80" s="22" t="e">
        <f t="shared" si="127"/>
        <v>#DIV/0!</v>
      </c>
      <c r="CU80" s="22" t="e">
        <f t="shared" si="128"/>
        <v>#DIV/0!</v>
      </c>
      <c r="CV80" s="22">
        <f t="shared" si="129"/>
        <v>0</v>
      </c>
      <c r="CW80" s="22">
        <f t="shared" si="130"/>
        <v>0</v>
      </c>
      <c r="CX80" s="22">
        <f t="shared" si="131"/>
        <v>0</v>
      </c>
      <c r="CY80" s="22" t="e">
        <f t="shared" si="132"/>
        <v>#DIV/0!</v>
      </c>
      <c r="CZ80" s="22">
        <f t="shared" si="133"/>
        <v>0</v>
      </c>
      <c r="DA80" s="22">
        <f t="shared" si="134"/>
        <v>0</v>
      </c>
      <c r="DB80" s="22">
        <f t="shared" si="135"/>
        <v>0</v>
      </c>
      <c r="DC80" s="22">
        <f t="shared" si="136"/>
        <v>0</v>
      </c>
      <c r="DE80" s="22">
        <f t="shared" si="169"/>
        <v>0</v>
      </c>
      <c r="DF80" s="22">
        <f t="shared" si="170"/>
        <v>0</v>
      </c>
      <c r="DG80" s="22">
        <f t="shared" si="171"/>
        <v>1</v>
      </c>
      <c r="DH80" s="22">
        <f t="shared" si="172"/>
        <v>1</v>
      </c>
      <c r="DI80" s="22">
        <f t="shared" si="173"/>
        <v>0</v>
      </c>
      <c r="DJ80" s="22">
        <f t="shared" si="174"/>
        <v>0</v>
      </c>
      <c r="DK80" s="22">
        <f t="shared" si="175"/>
        <v>0</v>
      </c>
      <c r="DL80" s="22">
        <f t="shared" si="176"/>
        <v>0</v>
      </c>
      <c r="DM80" s="22">
        <f t="shared" si="177"/>
        <v>0</v>
      </c>
      <c r="DN80" s="22">
        <f t="shared" si="178"/>
        <v>0</v>
      </c>
      <c r="DO80" s="22">
        <f t="shared" si="179"/>
        <v>0</v>
      </c>
      <c r="DP80" s="22">
        <f t="shared" si="180"/>
        <v>0</v>
      </c>
      <c r="DQ80" s="22">
        <f t="shared" si="181"/>
        <v>0</v>
      </c>
    </row>
    <row r="81" spans="1:121" s="22" customFormat="1" ht="15.75" thickBot="1">
      <c r="A81" s="104" t="str">
        <f>UNICID!A12</f>
        <v>UNICID</v>
      </c>
      <c r="B81" s="104">
        <f>UNICID!B12</f>
        <v>10</v>
      </c>
      <c r="C81" s="104" t="str">
        <f>UNICID!C12</f>
        <v>Sandra Maria Sbeghen Ferreira de Freitas</v>
      </c>
      <c r="D81" s="99" t="str">
        <f>UNICID!D12</f>
        <v>p</v>
      </c>
      <c r="E81" s="104">
        <f>UNICID!E12</f>
        <v>1</v>
      </c>
      <c r="F81" s="104">
        <f>UNICID!F12</f>
        <v>2</v>
      </c>
      <c r="G81" s="104">
        <f>UNICID!G12</f>
        <v>1</v>
      </c>
      <c r="H81" s="104">
        <f>UNICID!H12</f>
        <v>0</v>
      </c>
      <c r="I81" s="104">
        <f>UNICID!I12</f>
        <v>0</v>
      </c>
      <c r="J81" s="104">
        <f>UNICID!J12</f>
        <v>0</v>
      </c>
      <c r="K81" s="104">
        <f>UNICID!K12</f>
        <v>0</v>
      </c>
      <c r="L81" s="104">
        <f>UNICID!L12</f>
        <v>0</v>
      </c>
      <c r="M81" s="104">
        <f>UNICID!M12</f>
        <v>0</v>
      </c>
      <c r="N81" s="104">
        <f>UNICID!N12</f>
        <v>0</v>
      </c>
      <c r="O81" s="104">
        <f>UNICID!O12</f>
        <v>0</v>
      </c>
      <c r="P81" s="104">
        <f>UNICID!P12</f>
        <v>0</v>
      </c>
      <c r="Q81" s="104">
        <f>UNICID!Q12</f>
        <v>0</v>
      </c>
      <c r="R81" s="104">
        <f>UNICID!R12</f>
        <v>0</v>
      </c>
      <c r="S81" s="104">
        <f>UNICID!S12</f>
        <v>0</v>
      </c>
      <c r="T81" s="99" t="str">
        <f>UNICID!T12</f>
        <v>p</v>
      </c>
      <c r="U81" s="104">
        <f>UNICID!U12</f>
        <v>2</v>
      </c>
      <c r="V81" s="104">
        <f>UNICID!V12</f>
        <v>1</v>
      </c>
      <c r="W81" s="104">
        <f>UNICID!W12</f>
        <v>0</v>
      </c>
      <c r="X81" s="104">
        <f>UNICID!X12</f>
        <v>2</v>
      </c>
      <c r="Y81" s="104">
        <f>UNICID!Y12</f>
        <v>0</v>
      </c>
      <c r="Z81" s="104">
        <f>UNICID!Z12</f>
        <v>2</v>
      </c>
      <c r="AA81" s="104">
        <f>UNICID!AA12</f>
        <v>0</v>
      </c>
      <c r="AB81" s="104">
        <f>UNICID!AB12</f>
        <v>0</v>
      </c>
      <c r="AC81" s="104">
        <f>UNICID!AC12</f>
        <v>0</v>
      </c>
      <c r="AD81" s="104">
        <f>UNICID!AD12</f>
        <v>0</v>
      </c>
      <c r="AE81" s="104">
        <f>UNICID!AE12</f>
        <v>0</v>
      </c>
      <c r="AF81" s="104">
        <f>UNICID!AF12</f>
        <v>0</v>
      </c>
      <c r="AG81" s="104">
        <f>UNICID!AG12</f>
        <v>0</v>
      </c>
      <c r="AH81" s="104">
        <f>UNICID!AH12</f>
        <v>0</v>
      </c>
      <c r="AI81" s="104">
        <f>UNICID!AI12</f>
        <v>1</v>
      </c>
      <c r="AJ81" s="48"/>
      <c r="AK81" s="89"/>
      <c r="AL81" s="31"/>
      <c r="AM81" s="31"/>
      <c r="AN81" s="25"/>
      <c r="AO81" s="25"/>
      <c r="AP81" s="25"/>
      <c r="AQ81" s="25"/>
      <c r="AR81" s="26"/>
      <c r="AS81" s="24"/>
      <c r="AT81" s="24"/>
      <c r="AU81" s="24"/>
      <c r="AV81" s="24"/>
      <c r="AW81" s="24"/>
      <c r="AX81" s="24"/>
      <c r="AY81" s="24"/>
      <c r="AZ81" s="27">
        <f t="shared" si="141"/>
        <v>2</v>
      </c>
      <c r="BA81" s="28">
        <f t="shared" si="142"/>
        <v>3</v>
      </c>
      <c r="BB81" s="29">
        <f t="shared" si="143"/>
        <v>3</v>
      </c>
      <c r="BC81" s="29">
        <f t="shared" si="144"/>
        <v>6</v>
      </c>
      <c r="BD81" s="29">
        <f t="shared" si="145"/>
        <v>1</v>
      </c>
      <c r="BE81" s="29">
        <f t="shared" si="146"/>
        <v>7</v>
      </c>
      <c r="BF81" s="29">
        <f t="shared" si="147"/>
        <v>2</v>
      </c>
      <c r="BG81" s="29">
        <f t="shared" si="148"/>
        <v>9</v>
      </c>
      <c r="BH81" s="29">
        <f t="shared" si="149"/>
        <v>0</v>
      </c>
      <c r="BI81" s="29">
        <f t="shared" si="150"/>
        <v>2</v>
      </c>
      <c r="BJ81" s="29">
        <f t="shared" si="151"/>
        <v>0</v>
      </c>
      <c r="BK81" s="29">
        <f t="shared" si="152"/>
        <v>0</v>
      </c>
      <c r="BL81" s="29">
        <f t="shared" si="153"/>
        <v>0</v>
      </c>
      <c r="BM81" s="29">
        <f t="shared" si="154"/>
        <v>0</v>
      </c>
      <c r="BN81" s="29">
        <f t="shared" si="155"/>
        <v>0</v>
      </c>
      <c r="BO81" s="29">
        <f t="shared" si="156"/>
        <v>0</v>
      </c>
      <c r="BP81" s="29">
        <f t="shared" si="157"/>
        <v>0</v>
      </c>
      <c r="BQ81" s="29">
        <f t="shared" si="158"/>
        <v>0</v>
      </c>
      <c r="BR81" s="29">
        <f t="shared" si="159"/>
        <v>0</v>
      </c>
      <c r="BS81" s="29">
        <f t="shared" si="160"/>
        <v>0</v>
      </c>
      <c r="BT81" s="29">
        <f t="shared" si="161"/>
        <v>0</v>
      </c>
      <c r="BU81" s="30">
        <f t="shared" si="162"/>
        <v>1</v>
      </c>
      <c r="BV81" s="30">
        <f t="shared" si="163"/>
        <v>1</v>
      </c>
      <c r="BX81" s="28">
        <f t="shared" si="164"/>
        <v>680</v>
      </c>
      <c r="BY81" s="29">
        <f t="shared" si="165"/>
        <v>20</v>
      </c>
      <c r="BZ81" s="29">
        <f t="shared" si="166"/>
        <v>0</v>
      </c>
      <c r="CA81" s="29">
        <f t="shared" si="167"/>
        <v>0</v>
      </c>
      <c r="CB81" s="29">
        <f t="shared" si="168"/>
        <v>10</v>
      </c>
      <c r="CC81" s="30">
        <f t="shared" si="137"/>
        <v>710</v>
      </c>
      <c r="CD81" s="156">
        <f t="shared" si="115"/>
        <v>563.33333333333337</v>
      </c>
      <c r="CE81" s="22">
        <f t="shared" si="138"/>
        <v>3</v>
      </c>
      <c r="CF81" s="156">
        <f t="shared" si="116"/>
        <v>523.33333333333337</v>
      </c>
      <c r="CG81" s="22">
        <f t="shared" si="139"/>
        <v>4</v>
      </c>
      <c r="CH81" s="156">
        <f t="shared" si="117"/>
        <v>483.33333333333337</v>
      </c>
      <c r="CI81" s="22">
        <f t="shared" si="140"/>
        <v>5</v>
      </c>
      <c r="CJ81" s="22">
        <f t="shared" si="118"/>
        <v>0.88677949166302383</v>
      </c>
      <c r="CK81" s="22">
        <f t="shared" si="119"/>
        <v>0.88677949166302383</v>
      </c>
      <c r="CM81" s="22">
        <f t="shared" si="120"/>
        <v>2.4</v>
      </c>
      <c r="CN81" s="22">
        <f t="shared" si="121"/>
        <v>0.95238095238095244</v>
      </c>
      <c r="CO81" s="22">
        <f t="shared" si="122"/>
        <v>0.19880715705765406</v>
      </c>
      <c r="CP81" s="22">
        <f t="shared" si="123"/>
        <v>0.88105726872246692</v>
      </c>
      <c r="CQ81" s="22">
        <f t="shared" si="124"/>
        <v>0</v>
      </c>
      <c r="CR81" s="22">
        <f t="shared" si="125"/>
        <v>7.4074074074074066</v>
      </c>
      <c r="CS81" s="22">
        <f t="shared" si="126"/>
        <v>0</v>
      </c>
      <c r="CT81" s="22" t="e">
        <f t="shared" si="127"/>
        <v>#DIV/0!</v>
      </c>
      <c r="CU81" s="22" t="e">
        <f t="shared" si="128"/>
        <v>#DIV/0!</v>
      </c>
      <c r="CV81" s="22">
        <f t="shared" si="129"/>
        <v>0</v>
      </c>
      <c r="CW81" s="22">
        <f t="shared" si="130"/>
        <v>0</v>
      </c>
      <c r="CX81" s="22">
        <f t="shared" si="131"/>
        <v>0</v>
      </c>
      <c r="CY81" s="22" t="e">
        <f t="shared" si="132"/>
        <v>#DIV/0!</v>
      </c>
      <c r="CZ81" s="22">
        <f t="shared" si="133"/>
        <v>0</v>
      </c>
      <c r="DA81" s="22">
        <f t="shared" si="134"/>
        <v>0</v>
      </c>
      <c r="DB81" s="22">
        <f t="shared" si="135"/>
        <v>3.2258064516129035</v>
      </c>
      <c r="DC81" s="22">
        <f t="shared" si="136"/>
        <v>4</v>
      </c>
      <c r="DE81" s="22">
        <f t="shared" si="169"/>
        <v>1</v>
      </c>
      <c r="DF81" s="22">
        <f t="shared" si="170"/>
        <v>1</v>
      </c>
      <c r="DG81" s="22">
        <f t="shared" si="171"/>
        <v>1</v>
      </c>
      <c r="DH81" s="22">
        <f t="shared" si="172"/>
        <v>1</v>
      </c>
      <c r="DI81" s="22">
        <f t="shared" si="173"/>
        <v>0</v>
      </c>
      <c r="DJ81" s="22">
        <f t="shared" si="174"/>
        <v>1</v>
      </c>
      <c r="DK81" s="22">
        <f t="shared" si="175"/>
        <v>0</v>
      </c>
      <c r="DL81" s="22">
        <f t="shared" si="176"/>
        <v>0</v>
      </c>
      <c r="DM81" s="22">
        <f t="shared" si="177"/>
        <v>0</v>
      </c>
      <c r="DN81" s="22">
        <f t="shared" si="178"/>
        <v>0</v>
      </c>
      <c r="DO81" s="22">
        <f t="shared" si="179"/>
        <v>0</v>
      </c>
      <c r="DP81" s="22">
        <f t="shared" si="180"/>
        <v>0</v>
      </c>
      <c r="DQ81" s="22">
        <f t="shared" si="181"/>
        <v>0</v>
      </c>
    </row>
    <row r="82" spans="1:121" s="22" customFormat="1" ht="15.75" thickBot="1">
      <c r="A82" s="104" t="str">
        <f>UNICID!A13</f>
        <v>UNICID</v>
      </c>
      <c r="B82" s="104">
        <f>UNICID!B13</f>
        <v>11</v>
      </c>
      <c r="C82" s="104" t="str">
        <f>UNICID!C13</f>
        <v>Sandra Regina Alouche</v>
      </c>
      <c r="D82" s="99" t="str">
        <f>UNICID!D13</f>
        <v>p</v>
      </c>
      <c r="E82" s="104">
        <f>UNICID!E13</f>
        <v>0</v>
      </c>
      <c r="F82" s="104">
        <f>UNICID!F13</f>
        <v>0</v>
      </c>
      <c r="G82" s="104">
        <f>UNICID!G13</f>
        <v>0</v>
      </c>
      <c r="H82" s="104">
        <f>UNICID!H13</f>
        <v>1</v>
      </c>
      <c r="I82" s="104">
        <f>UNICID!I13</f>
        <v>0</v>
      </c>
      <c r="J82" s="104">
        <f>UNICID!J13</f>
        <v>0</v>
      </c>
      <c r="K82" s="104">
        <f>UNICID!K13</f>
        <v>0</v>
      </c>
      <c r="L82" s="104">
        <f>UNICID!L13</f>
        <v>0</v>
      </c>
      <c r="M82" s="104">
        <f>UNICID!M13</f>
        <v>0</v>
      </c>
      <c r="N82" s="104">
        <f>UNICID!N13</f>
        <v>0</v>
      </c>
      <c r="O82" s="104">
        <f>UNICID!O13</f>
        <v>0</v>
      </c>
      <c r="P82" s="104">
        <f>UNICID!P13</f>
        <v>0</v>
      </c>
      <c r="Q82" s="104">
        <f>UNICID!Q13</f>
        <v>0</v>
      </c>
      <c r="R82" s="104">
        <f>UNICID!R13</f>
        <v>0</v>
      </c>
      <c r="S82" s="104">
        <f>UNICID!S13</f>
        <v>0</v>
      </c>
      <c r="T82" s="99" t="str">
        <f>UNICID!T13</f>
        <v>p</v>
      </c>
      <c r="U82" s="104">
        <f>UNICID!U13</f>
        <v>0</v>
      </c>
      <c r="V82" s="104">
        <f>UNICID!V13</f>
        <v>0</v>
      </c>
      <c r="W82" s="104">
        <f>UNICID!W13</f>
        <v>0</v>
      </c>
      <c r="X82" s="104">
        <f>UNICID!X13</f>
        <v>2</v>
      </c>
      <c r="Y82" s="104">
        <f>UNICID!Y13</f>
        <v>0</v>
      </c>
      <c r="Z82" s="104">
        <f>UNICID!Z13</f>
        <v>0</v>
      </c>
      <c r="AA82" s="104">
        <f>UNICID!AA13</f>
        <v>0</v>
      </c>
      <c r="AB82" s="104">
        <f>UNICID!AB13</f>
        <v>0</v>
      </c>
      <c r="AC82" s="104">
        <f>UNICID!AC13</f>
        <v>0</v>
      </c>
      <c r="AD82" s="104">
        <f>UNICID!AD13</f>
        <v>0</v>
      </c>
      <c r="AE82" s="104">
        <f>UNICID!AE13</f>
        <v>0</v>
      </c>
      <c r="AF82" s="104">
        <f>UNICID!AF13</f>
        <v>0</v>
      </c>
      <c r="AG82" s="104">
        <f>UNICID!AG13</f>
        <v>0</v>
      </c>
      <c r="AH82" s="104">
        <f>UNICID!AH13</f>
        <v>0</v>
      </c>
      <c r="AI82" s="104">
        <f>UNICID!AI13</f>
        <v>0</v>
      </c>
      <c r="AJ82" s="48"/>
      <c r="AK82" s="89"/>
      <c r="AL82" s="31"/>
      <c r="AM82" s="31"/>
      <c r="AN82" s="25"/>
      <c r="AO82" s="25"/>
      <c r="AP82" s="25"/>
      <c r="AQ82" s="25"/>
      <c r="AR82" s="26"/>
      <c r="AS82" s="24"/>
      <c r="AT82" s="24"/>
      <c r="AU82" s="24"/>
      <c r="AV82" s="24"/>
      <c r="AW82" s="24"/>
      <c r="AX82" s="24"/>
      <c r="AY82" s="24"/>
      <c r="AZ82" s="27">
        <f t="shared" si="141"/>
        <v>2</v>
      </c>
      <c r="BA82" s="28">
        <f t="shared" si="142"/>
        <v>0</v>
      </c>
      <c r="BB82" s="29">
        <f t="shared" si="143"/>
        <v>0</v>
      </c>
      <c r="BC82" s="29">
        <f t="shared" si="144"/>
        <v>0</v>
      </c>
      <c r="BD82" s="29">
        <f t="shared" si="145"/>
        <v>0</v>
      </c>
      <c r="BE82" s="29">
        <f t="shared" si="146"/>
        <v>0</v>
      </c>
      <c r="BF82" s="29">
        <f t="shared" si="147"/>
        <v>3</v>
      </c>
      <c r="BG82" s="29">
        <f t="shared" si="148"/>
        <v>3</v>
      </c>
      <c r="BH82" s="29">
        <f t="shared" si="149"/>
        <v>0</v>
      </c>
      <c r="BI82" s="29">
        <f t="shared" si="150"/>
        <v>0</v>
      </c>
      <c r="BJ82" s="29">
        <f t="shared" si="151"/>
        <v>0</v>
      </c>
      <c r="BK82" s="29">
        <f t="shared" si="152"/>
        <v>0</v>
      </c>
      <c r="BL82" s="29">
        <f t="shared" si="153"/>
        <v>0</v>
      </c>
      <c r="BM82" s="29">
        <f t="shared" si="154"/>
        <v>0</v>
      </c>
      <c r="BN82" s="29">
        <f t="shared" si="155"/>
        <v>0</v>
      </c>
      <c r="BO82" s="29">
        <f t="shared" si="156"/>
        <v>0</v>
      </c>
      <c r="BP82" s="29">
        <f t="shared" si="157"/>
        <v>0</v>
      </c>
      <c r="BQ82" s="29">
        <f t="shared" si="158"/>
        <v>0</v>
      </c>
      <c r="BR82" s="29">
        <f t="shared" si="159"/>
        <v>0</v>
      </c>
      <c r="BS82" s="29">
        <f t="shared" si="160"/>
        <v>0</v>
      </c>
      <c r="BT82" s="29">
        <f t="shared" si="161"/>
        <v>0</v>
      </c>
      <c r="BU82" s="30">
        <f t="shared" si="162"/>
        <v>0</v>
      </c>
      <c r="BV82" s="30">
        <f t="shared" si="163"/>
        <v>0</v>
      </c>
      <c r="BX82" s="28">
        <f t="shared" si="164"/>
        <v>120</v>
      </c>
      <c r="BY82" s="29">
        <f t="shared" si="165"/>
        <v>0</v>
      </c>
      <c r="BZ82" s="29">
        <f t="shared" si="166"/>
        <v>0</v>
      </c>
      <c r="CA82" s="29">
        <f t="shared" si="167"/>
        <v>0</v>
      </c>
      <c r="CB82" s="29">
        <f t="shared" si="168"/>
        <v>0</v>
      </c>
      <c r="CC82" s="30">
        <f t="shared" si="137"/>
        <v>120</v>
      </c>
      <c r="CD82" s="156">
        <f t="shared" si="115"/>
        <v>-26.666666666666657</v>
      </c>
      <c r="CE82" s="22" t="str">
        <f t="shared" si="138"/>
        <v>NAO</v>
      </c>
      <c r="CF82" s="156">
        <f t="shared" si="116"/>
        <v>-66.666666666666657</v>
      </c>
      <c r="CG82" s="22" t="str">
        <f t="shared" si="139"/>
        <v>NAO</v>
      </c>
      <c r="CH82" s="156">
        <f t="shared" si="117"/>
        <v>-106.66666666666666</v>
      </c>
      <c r="CI82" s="22" t="str">
        <f t="shared" si="140"/>
        <v>NAO</v>
      </c>
      <c r="CJ82" s="22">
        <f t="shared" si="118"/>
        <v>0.14987822394304628</v>
      </c>
      <c r="CK82" s="22">
        <f t="shared" si="119"/>
        <v>0.14987822394304628</v>
      </c>
      <c r="CM82" s="22">
        <f t="shared" si="120"/>
        <v>0</v>
      </c>
      <c r="CN82" s="22">
        <f t="shared" si="121"/>
        <v>0</v>
      </c>
      <c r="CO82" s="22">
        <f t="shared" si="122"/>
        <v>0</v>
      </c>
      <c r="CP82" s="22">
        <f t="shared" si="123"/>
        <v>1.3215859030837005</v>
      </c>
      <c r="CQ82" s="22">
        <f t="shared" si="124"/>
        <v>0</v>
      </c>
      <c r="CR82" s="22">
        <f t="shared" si="125"/>
        <v>0</v>
      </c>
      <c r="CS82" s="22">
        <f t="shared" si="126"/>
        <v>0</v>
      </c>
      <c r="CT82" s="22" t="e">
        <f t="shared" si="127"/>
        <v>#DIV/0!</v>
      </c>
      <c r="CU82" s="22" t="e">
        <f t="shared" si="128"/>
        <v>#DIV/0!</v>
      </c>
      <c r="CV82" s="22">
        <f t="shared" si="129"/>
        <v>0</v>
      </c>
      <c r="CW82" s="22">
        <f t="shared" si="130"/>
        <v>0</v>
      </c>
      <c r="CX82" s="22">
        <f t="shared" si="131"/>
        <v>0</v>
      </c>
      <c r="CY82" s="22" t="e">
        <f t="shared" si="132"/>
        <v>#DIV/0!</v>
      </c>
      <c r="CZ82" s="22">
        <f t="shared" si="133"/>
        <v>0</v>
      </c>
      <c r="DA82" s="22">
        <f t="shared" si="134"/>
        <v>0</v>
      </c>
      <c r="DB82" s="22">
        <f t="shared" si="135"/>
        <v>0</v>
      </c>
      <c r="DC82" s="22">
        <f t="shared" si="136"/>
        <v>0</v>
      </c>
      <c r="DE82" s="22">
        <f t="shared" si="169"/>
        <v>0</v>
      </c>
      <c r="DF82" s="22">
        <f t="shared" si="170"/>
        <v>0</v>
      </c>
      <c r="DG82" s="22">
        <f t="shared" si="171"/>
        <v>0</v>
      </c>
      <c r="DH82" s="22">
        <f t="shared" si="172"/>
        <v>1</v>
      </c>
      <c r="DI82" s="22">
        <f t="shared" si="173"/>
        <v>0</v>
      </c>
      <c r="DJ82" s="22">
        <f t="shared" si="174"/>
        <v>0</v>
      </c>
      <c r="DK82" s="22">
        <f t="shared" si="175"/>
        <v>0</v>
      </c>
      <c r="DL82" s="22">
        <f t="shared" si="176"/>
        <v>0</v>
      </c>
      <c r="DM82" s="22">
        <f t="shared" si="177"/>
        <v>0</v>
      </c>
      <c r="DN82" s="22">
        <f t="shared" si="178"/>
        <v>0</v>
      </c>
      <c r="DO82" s="22">
        <f t="shared" si="179"/>
        <v>0</v>
      </c>
      <c r="DP82" s="22">
        <f t="shared" si="180"/>
        <v>0</v>
      </c>
      <c r="DQ82" s="22">
        <f t="shared" si="181"/>
        <v>0</v>
      </c>
    </row>
    <row r="83" spans="1:121" s="22" customFormat="1" ht="15.75" thickBot="1">
      <c r="A83" s="104" t="str">
        <f>UNICID!A14</f>
        <v>UNICID</v>
      </c>
      <c r="B83" s="104">
        <f>UNICID!B14</f>
        <v>12</v>
      </c>
      <c r="C83" s="104" t="str">
        <f>UNICID!C14</f>
        <v>Luciola da Cunha Menezes Costa</v>
      </c>
      <c r="D83" s="99" t="str">
        <f>UNICID!D14</f>
        <v>c</v>
      </c>
      <c r="E83" s="104">
        <f>UNICID!E14</f>
        <v>0</v>
      </c>
      <c r="F83" s="104">
        <f>UNICID!F14</f>
        <v>0</v>
      </c>
      <c r="G83" s="104">
        <f>UNICID!G14</f>
        <v>0</v>
      </c>
      <c r="H83" s="104">
        <f>UNICID!H14</f>
        <v>0</v>
      </c>
      <c r="I83" s="104">
        <f>UNICID!I14</f>
        <v>0</v>
      </c>
      <c r="J83" s="104">
        <f>UNICID!J14</f>
        <v>0</v>
      </c>
      <c r="K83" s="104">
        <f>UNICID!K14</f>
        <v>0</v>
      </c>
      <c r="L83" s="104">
        <f>UNICID!L14</f>
        <v>0</v>
      </c>
      <c r="M83" s="104">
        <f>UNICID!M14</f>
        <v>0</v>
      </c>
      <c r="N83" s="104">
        <f>UNICID!N14</f>
        <v>0</v>
      </c>
      <c r="O83" s="104">
        <f>UNICID!O14</f>
        <v>0</v>
      </c>
      <c r="P83" s="104">
        <f>UNICID!P14</f>
        <v>0</v>
      </c>
      <c r="Q83" s="104">
        <f>UNICID!Q14</f>
        <v>0</v>
      </c>
      <c r="R83" s="104">
        <f>UNICID!R14</f>
        <v>0</v>
      </c>
      <c r="S83" s="104">
        <f>UNICID!S14</f>
        <v>0</v>
      </c>
      <c r="T83" s="99" t="str">
        <f>UNICID!T14</f>
        <v>c</v>
      </c>
      <c r="U83" s="104">
        <f>UNICID!U14</f>
        <v>0</v>
      </c>
      <c r="V83" s="104">
        <f>UNICID!V14</f>
        <v>0</v>
      </c>
      <c r="W83" s="104">
        <f>UNICID!W14</f>
        <v>0</v>
      </c>
      <c r="X83" s="104">
        <f>UNICID!X14</f>
        <v>0</v>
      </c>
      <c r="Y83" s="104">
        <f>UNICID!Y14</f>
        <v>0</v>
      </c>
      <c r="Z83" s="104">
        <f>UNICID!Z14</f>
        <v>0</v>
      </c>
      <c r="AA83" s="104">
        <f>UNICID!AA14</f>
        <v>0</v>
      </c>
      <c r="AB83" s="104">
        <f>UNICID!AB14</f>
        <v>0</v>
      </c>
      <c r="AC83" s="104">
        <f>UNICID!AC14</f>
        <v>0</v>
      </c>
      <c r="AD83" s="104">
        <f>UNICID!AD14</f>
        <v>0</v>
      </c>
      <c r="AE83" s="104">
        <f>UNICID!AE14</f>
        <v>0</v>
      </c>
      <c r="AF83" s="104">
        <f>UNICID!AF14</f>
        <v>0</v>
      </c>
      <c r="AG83" s="104">
        <f>UNICID!AG14</f>
        <v>0</v>
      </c>
      <c r="AH83" s="104">
        <f>UNICID!AH14</f>
        <v>0</v>
      </c>
      <c r="AI83" s="104">
        <f>UNICID!AI14</f>
        <v>0</v>
      </c>
      <c r="AJ83" s="48"/>
      <c r="AK83" s="89"/>
      <c r="AL83" s="31"/>
      <c r="AM83" s="31"/>
      <c r="AN83" s="25"/>
      <c r="AO83" s="25"/>
      <c r="AP83" s="25"/>
      <c r="AQ83" s="25"/>
      <c r="AR83" s="26"/>
      <c r="AS83" s="24"/>
      <c r="AT83" s="24"/>
      <c r="AU83" s="24"/>
      <c r="AV83" s="24"/>
      <c r="AW83" s="24"/>
      <c r="AX83" s="24"/>
      <c r="AY83" s="24"/>
      <c r="AZ83" s="27">
        <f t="shared" si="141"/>
        <v>0</v>
      </c>
      <c r="BA83" s="28">
        <f t="shared" si="142"/>
        <v>0</v>
      </c>
      <c r="BB83" s="29">
        <f t="shared" si="143"/>
        <v>0</v>
      </c>
      <c r="BC83" s="29">
        <f t="shared" si="144"/>
        <v>0</v>
      </c>
      <c r="BD83" s="29">
        <f t="shared" si="145"/>
        <v>0</v>
      </c>
      <c r="BE83" s="29">
        <f t="shared" si="146"/>
        <v>0</v>
      </c>
      <c r="BF83" s="29">
        <f t="shared" si="147"/>
        <v>0</v>
      </c>
      <c r="BG83" s="29">
        <f t="shared" si="148"/>
        <v>0</v>
      </c>
      <c r="BH83" s="29">
        <f t="shared" si="149"/>
        <v>0</v>
      </c>
      <c r="BI83" s="29">
        <f t="shared" si="150"/>
        <v>0</v>
      </c>
      <c r="BJ83" s="29">
        <f t="shared" si="151"/>
        <v>0</v>
      </c>
      <c r="BK83" s="29">
        <f t="shared" si="152"/>
        <v>0</v>
      </c>
      <c r="BL83" s="29">
        <f t="shared" si="153"/>
        <v>0</v>
      </c>
      <c r="BM83" s="29">
        <f t="shared" si="154"/>
        <v>0</v>
      </c>
      <c r="BN83" s="29">
        <f t="shared" si="155"/>
        <v>0</v>
      </c>
      <c r="BO83" s="29">
        <f t="shared" si="156"/>
        <v>0</v>
      </c>
      <c r="BP83" s="29">
        <f t="shared" si="157"/>
        <v>0</v>
      </c>
      <c r="BQ83" s="29">
        <f t="shared" si="158"/>
        <v>0</v>
      </c>
      <c r="BR83" s="29">
        <f t="shared" si="159"/>
        <v>0</v>
      </c>
      <c r="BS83" s="29">
        <f t="shared" si="160"/>
        <v>0</v>
      </c>
      <c r="BT83" s="29">
        <f t="shared" si="161"/>
        <v>0</v>
      </c>
      <c r="BU83" s="30">
        <f t="shared" si="162"/>
        <v>0</v>
      </c>
      <c r="BV83" s="30">
        <f t="shared" si="163"/>
        <v>0</v>
      </c>
      <c r="BX83" s="28">
        <f t="shared" si="164"/>
        <v>0</v>
      </c>
      <c r="BY83" s="29">
        <f t="shared" si="165"/>
        <v>0</v>
      </c>
      <c r="BZ83" s="29">
        <f t="shared" si="166"/>
        <v>0</v>
      </c>
      <c r="CA83" s="29">
        <f t="shared" si="167"/>
        <v>0</v>
      </c>
      <c r="CB83" s="29">
        <f t="shared" si="168"/>
        <v>0</v>
      </c>
      <c r="CC83" s="30" t="str">
        <f t="shared" si="137"/>
        <v/>
      </c>
      <c r="CD83" s="156" t="e">
        <f t="shared" si="115"/>
        <v>#VALUE!</v>
      </c>
      <c r="CE83" s="22" t="str">
        <f t="shared" si="138"/>
        <v xml:space="preserve"> </v>
      </c>
      <c r="CF83" s="156" t="e">
        <f t="shared" si="116"/>
        <v>#VALUE!</v>
      </c>
      <c r="CG83" s="22" t="str">
        <f t="shared" si="139"/>
        <v xml:space="preserve"> </v>
      </c>
      <c r="CH83" s="156" t="e">
        <f t="shared" si="117"/>
        <v>#VALUE!</v>
      </c>
      <c r="CI83" s="22" t="str">
        <f t="shared" si="140"/>
        <v xml:space="preserve"> </v>
      </c>
      <c r="CJ83" s="22" t="e">
        <f t="shared" si="118"/>
        <v>#VALUE!</v>
      </c>
      <c r="CK83" s="22" t="e">
        <f t="shared" si="119"/>
        <v>#VALUE!</v>
      </c>
      <c r="CM83" s="22">
        <f t="shared" si="120"/>
        <v>0</v>
      </c>
      <c r="CN83" s="22">
        <f t="shared" si="121"/>
        <v>0</v>
      </c>
      <c r="CO83" s="22">
        <f t="shared" si="122"/>
        <v>0</v>
      </c>
      <c r="CP83" s="22">
        <f t="shared" si="123"/>
        <v>0</v>
      </c>
      <c r="CQ83" s="22">
        <f t="shared" si="124"/>
        <v>0</v>
      </c>
      <c r="CR83" s="22">
        <f t="shared" si="125"/>
        <v>0</v>
      </c>
      <c r="CS83" s="22">
        <f t="shared" si="126"/>
        <v>0</v>
      </c>
      <c r="CT83" s="22" t="e">
        <f t="shared" si="127"/>
        <v>#DIV/0!</v>
      </c>
      <c r="CU83" s="22" t="e">
        <f t="shared" si="128"/>
        <v>#DIV/0!</v>
      </c>
      <c r="CV83" s="22">
        <f t="shared" si="129"/>
        <v>0</v>
      </c>
      <c r="CW83" s="22">
        <f t="shared" si="130"/>
        <v>0</v>
      </c>
      <c r="CX83" s="22">
        <f t="shared" si="131"/>
        <v>0</v>
      </c>
      <c r="CY83" s="22" t="e">
        <f t="shared" si="132"/>
        <v>#DIV/0!</v>
      </c>
      <c r="CZ83" s="22">
        <f t="shared" si="133"/>
        <v>0</v>
      </c>
      <c r="DA83" s="22">
        <f t="shared" si="134"/>
        <v>0</v>
      </c>
      <c r="DB83" s="22">
        <f t="shared" si="135"/>
        <v>0</v>
      </c>
      <c r="DC83" s="22">
        <f t="shared" si="136"/>
        <v>0</v>
      </c>
      <c r="DE83" s="22">
        <f t="shared" si="169"/>
        <v>0</v>
      </c>
      <c r="DF83" s="22">
        <f t="shared" si="170"/>
        <v>0</v>
      </c>
      <c r="DG83" s="22">
        <f t="shared" si="171"/>
        <v>0</v>
      </c>
      <c r="DH83" s="22">
        <f t="shared" si="172"/>
        <v>0</v>
      </c>
      <c r="DI83" s="22">
        <f t="shared" si="173"/>
        <v>0</v>
      </c>
      <c r="DJ83" s="22">
        <f t="shared" si="174"/>
        <v>0</v>
      </c>
      <c r="DK83" s="22">
        <f t="shared" si="175"/>
        <v>0</v>
      </c>
      <c r="DL83" s="22">
        <f t="shared" si="176"/>
        <v>0</v>
      </c>
      <c r="DM83" s="22">
        <f t="shared" si="177"/>
        <v>0</v>
      </c>
      <c r="DN83" s="22">
        <f t="shared" si="178"/>
        <v>0</v>
      </c>
      <c r="DO83" s="22">
        <f t="shared" si="179"/>
        <v>0</v>
      </c>
      <c r="DP83" s="22">
        <f t="shared" si="180"/>
        <v>0</v>
      </c>
      <c r="DQ83" s="22">
        <f t="shared" si="181"/>
        <v>0</v>
      </c>
    </row>
    <row r="84" spans="1:121" s="22" customFormat="1" ht="15.75" thickBot="1">
      <c r="A84" s="150" t="str">
        <f>UNINOVE!A3</f>
        <v>UNINOVE</v>
      </c>
      <c r="B84" s="150">
        <f>UNINOVE!B3</f>
        <v>1</v>
      </c>
      <c r="C84" s="150" t="str">
        <f>UNINOVE!C3</f>
        <v>Claudia Santos Oliveira</v>
      </c>
      <c r="D84" s="99" t="str">
        <f>UNINOVE!D3</f>
        <v>P</v>
      </c>
      <c r="E84" s="150">
        <f>UNINOVE!E3</f>
        <v>0</v>
      </c>
      <c r="F84" s="150">
        <f>UNINOVE!F3</f>
        <v>0</v>
      </c>
      <c r="G84" s="150">
        <f>UNINOVE!G3</f>
        <v>11</v>
      </c>
      <c r="H84" s="150">
        <f>UNINOVE!H3</f>
        <v>6</v>
      </c>
      <c r="I84" s="150">
        <f>UNINOVE!I3</f>
        <v>0</v>
      </c>
      <c r="J84" s="150">
        <f>UNINOVE!J3</f>
        <v>0</v>
      </c>
      <c r="K84" s="150">
        <f>UNINOVE!K3</f>
        <v>2</v>
      </c>
      <c r="L84" s="150">
        <f>UNINOVE!L3</f>
        <v>0</v>
      </c>
      <c r="M84" s="150">
        <f>UNINOVE!M3</f>
        <v>0</v>
      </c>
      <c r="N84" s="150">
        <f>UNINOVE!N3</f>
        <v>0</v>
      </c>
      <c r="O84" s="150">
        <f>UNINOVE!O3</f>
        <v>0</v>
      </c>
      <c r="P84" s="150">
        <f>UNINOVE!P3</f>
        <v>0</v>
      </c>
      <c r="Q84" s="150">
        <f>UNINOVE!Q3</f>
        <v>0</v>
      </c>
      <c r="R84" s="150">
        <f>UNINOVE!R3</f>
        <v>0</v>
      </c>
      <c r="S84" s="150">
        <f>UNINOVE!S3</f>
        <v>0</v>
      </c>
      <c r="T84" s="99" t="str">
        <f>UNINOVE!T3</f>
        <v>P</v>
      </c>
      <c r="U84" s="150">
        <f>UNINOVE!U3</f>
        <v>0</v>
      </c>
      <c r="V84" s="150">
        <f>UNINOVE!V3</f>
        <v>0</v>
      </c>
      <c r="W84" s="150">
        <f>UNINOVE!W3</f>
        <v>3</v>
      </c>
      <c r="X84" s="150">
        <f>UNINOVE!X3</f>
        <v>5</v>
      </c>
      <c r="Y84" s="150">
        <f>UNINOVE!Y3</f>
        <v>1</v>
      </c>
      <c r="Z84" s="150">
        <f>UNINOVE!Z3</f>
        <v>0</v>
      </c>
      <c r="AA84" s="150">
        <f>UNINOVE!AA3</f>
        <v>1</v>
      </c>
      <c r="AB84" s="150">
        <f>UNINOVE!AB3</f>
        <v>0</v>
      </c>
      <c r="AC84" s="150">
        <f>UNINOVE!AC3</f>
        <v>0</v>
      </c>
      <c r="AD84" s="150">
        <f>UNINOVE!AD3</f>
        <v>0</v>
      </c>
      <c r="AE84" s="150">
        <f>UNINOVE!AE3</f>
        <v>0</v>
      </c>
      <c r="AF84" s="150">
        <f>UNINOVE!AF3</f>
        <v>0</v>
      </c>
      <c r="AG84" s="150">
        <f>UNINOVE!AG3</f>
        <v>0</v>
      </c>
      <c r="AH84" s="150">
        <f>UNINOVE!AH3</f>
        <v>0</v>
      </c>
      <c r="AI84" s="150">
        <f>UNINOVE!AI3</f>
        <v>0</v>
      </c>
      <c r="AJ84" s="48"/>
      <c r="AK84" s="89"/>
      <c r="AL84" s="31"/>
      <c r="AM84" s="31"/>
      <c r="AN84" s="25"/>
      <c r="AO84" s="25"/>
      <c r="AP84" s="25"/>
      <c r="AQ84" s="25"/>
      <c r="AR84" s="26"/>
      <c r="AS84" s="24"/>
      <c r="AT84" s="24"/>
      <c r="AU84" s="24"/>
      <c r="AV84" s="24"/>
      <c r="AW84" s="24"/>
      <c r="AX84" s="24"/>
      <c r="AY84" s="24"/>
      <c r="AZ84" s="27">
        <f t="shared" si="141"/>
        <v>2</v>
      </c>
      <c r="BA84" s="28">
        <f t="shared" si="142"/>
        <v>0</v>
      </c>
      <c r="BB84" s="29">
        <f t="shared" si="143"/>
        <v>0</v>
      </c>
      <c r="BC84" s="29">
        <f t="shared" si="144"/>
        <v>0</v>
      </c>
      <c r="BD84" s="29">
        <f t="shared" si="145"/>
        <v>14</v>
      </c>
      <c r="BE84" s="29">
        <f t="shared" si="146"/>
        <v>14</v>
      </c>
      <c r="BF84" s="29">
        <f t="shared" si="147"/>
        <v>11</v>
      </c>
      <c r="BG84" s="29">
        <f t="shared" si="148"/>
        <v>25</v>
      </c>
      <c r="BH84" s="29">
        <f t="shared" si="149"/>
        <v>1</v>
      </c>
      <c r="BI84" s="29">
        <f t="shared" si="150"/>
        <v>0</v>
      </c>
      <c r="BJ84" s="29">
        <f t="shared" si="151"/>
        <v>3</v>
      </c>
      <c r="BK84" s="29">
        <f t="shared" si="152"/>
        <v>0</v>
      </c>
      <c r="BL84" s="29">
        <f t="shared" si="153"/>
        <v>0</v>
      </c>
      <c r="BM84" s="29">
        <f t="shared" si="154"/>
        <v>0</v>
      </c>
      <c r="BN84" s="29">
        <f t="shared" si="155"/>
        <v>0</v>
      </c>
      <c r="BO84" s="29">
        <f t="shared" si="156"/>
        <v>0</v>
      </c>
      <c r="BP84" s="29">
        <f t="shared" si="157"/>
        <v>0</v>
      </c>
      <c r="BQ84" s="29">
        <f t="shared" si="158"/>
        <v>0</v>
      </c>
      <c r="BR84" s="29">
        <f t="shared" si="159"/>
        <v>0</v>
      </c>
      <c r="BS84" s="29">
        <f t="shared" si="160"/>
        <v>0</v>
      </c>
      <c r="BT84" s="29">
        <f t="shared" si="161"/>
        <v>0</v>
      </c>
      <c r="BU84" s="30">
        <f t="shared" si="162"/>
        <v>0</v>
      </c>
      <c r="BV84" s="30">
        <f t="shared" si="163"/>
        <v>0</v>
      </c>
      <c r="BX84" s="28">
        <f t="shared" si="164"/>
        <v>1300</v>
      </c>
      <c r="BY84" s="29">
        <f t="shared" si="165"/>
        <v>0</v>
      </c>
      <c r="BZ84" s="29">
        <f t="shared" si="166"/>
        <v>15</v>
      </c>
      <c r="CA84" s="29">
        <f t="shared" si="167"/>
        <v>0</v>
      </c>
      <c r="CB84" s="29">
        <f t="shared" si="168"/>
        <v>0</v>
      </c>
      <c r="CC84" s="30">
        <f t="shared" si="137"/>
        <v>1315</v>
      </c>
      <c r="CD84" s="156">
        <f t="shared" si="115"/>
        <v>1168.3333333333333</v>
      </c>
      <c r="CE84" s="22">
        <f t="shared" si="138"/>
        <v>3</v>
      </c>
      <c r="CF84" s="156">
        <f t="shared" si="116"/>
        <v>1128.3333333333333</v>
      </c>
      <c r="CG84" s="22">
        <f t="shared" si="139"/>
        <v>4</v>
      </c>
      <c r="CH84" s="156">
        <f t="shared" si="117"/>
        <v>1088.3333333333333</v>
      </c>
      <c r="CI84" s="22">
        <f t="shared" si="140"/>
        <v>5</v>
      </c>
      <c r="CJ84" s="22">
        <f t="shared" si="118"/>
        <v>1.6424155373758822</v>
      </c>
      <c r="CK84" s="22">
        <f t="shared" si="119"/>
        <v>1.6424155373758822</v>
      </c>
      <c r="CM84" s="22">
        <f t="shared" si="120"/>
        <v>0</v>
      </c>
      <c r="CN84" s="22">
        <f t="shared" si="121"/>
        <v>0</v>
      </c>
      <c r="CO84" s="22">
        <f t="shared" si="122"/>
        <v>2.7833001988071571</v>
      </c>
      <c r="CP84" s="22">
        <f t="shared" si="123"/>
        <v>4.8458149779735686</v>
      </c>
      <c r="CQ84" s="22">
        <f t="shared" si="124"/>
        <v>1.0101010101010102</v>
      </c>
      <c r="CR84" s="22">
        <f t="shared" si="125"/>
        <v>0</v>
      </c>
      <c r="CS84" s="22">
        <f t="shared" si="126"/>
        <v>7.8947368421052628</v>
      </c>
      <c r="CT84" s="22" t="e">
        <f t="shared" si="127"/>
        <v>#DIV/0!</v>
      </c>
      <c r="CU84" s="22" t="e">
        <f t="shared" si="128"/>
        <v>#DIV/0!</v>
      </c>
      <c r="CV84" s="22">
        <f t="shared" si="129"/>
        <v>0</v>
      </c>
      <c r="CW84" s="22">
        <f t="shared" si="130"/>
        <v>0</v>
      </c>
      <c r="CX84" s="22">
        <f t="shared" si="131"/>
        <v>0</v>
      </c>
      <c r="CY84" s="22" t="e">
        <f t="shared" si="132"/>
        <v>#DIV/0!</v>
      </c>
      <c r="CZ84" s="22">
        <f t="shared" si="133"/>
        <v>0</v>
      </c>
      <c r="DA84" s="22">
        <f t="shared" si="134"/>
        <v>0</v>
      </c>
      <c r="DB84" s="22">
        <f t="shared" si="135"/>
        <v>0</v>
      </c>
      <c r="DC84" s="22">
        <f t="shared" si="136"/>
        <v>0</v>
      </c>
      <c r="DE84" s="22">
        <f t="shared" si="169"/>
        <v>0</v>
      </c>
      <c r="DF84" s="22">
        <f t="shared" si="170"/>
        <v>0</v>
      </c>
      <c r="DG84" s="22">
        <f t="shared" si="171"/>
        <v>1</v>
      </c>
      <c r="DH84" s="22">
        <f t="shared" si="172"/>
        <v>1</v>
      </c>
      <c r="DI84" s="22">
        <f t="shared" si="173"/>
        <v>1</v>
      </c>
      <c r="DJ84" s="22">
        <f t="shared" si="174"/>
        <v>0</v>
      </c>
      <c r="DK84" s="22">
        <f t="shared" si="175"/>
        <v>1</v>
      </c>
      <c r="DL84" s="22">
        <f t="shared" si="176"/>
        <v>0</v>
      </c>
      <c r="DM84" s="22">
        <f t="shared" si="177"/>
        <v>0</v>
      </c>
      <c r="DN84" s="22">
        <f t="shared" si="178"/>
        <v>0</v>
      </c>
      <c r="DO84" s="22">
        <f t="shared" si="179"/>
        <v>0</v>
      </c>
      <c r="DP84" s="22">
        <f t="shared" si="180"/>
        <v>0</v>
      </c>
      <c r="DQ84" s="22">
        <f t="shared" si="181"/>
        <v>0</v>
      </c>
    </row>
    <row r="85" spans="1:121" s="22" customFormat="1" ht="15.75" thickBot="1">
      <c r="A85" s="150" t="str">
        <f>UNINOVE!A4</f>
        <v>UNINOVE</v>
      </c>
      <c r="B85" s="150">
        <f>UNINOVE!B4</f>
        <v>2</v>
      </c>
      <c r="C85" s="150" t="str">
        <f>UNINOVE!C4</f>
        <v>Daniela Aparecida Biasotto-Gonzalez</v>
      </c>
      <c r="D85" s="99" t="str">
        <f>UNINOVE!D4</f>
        <v>P</v>
      </c>
      <c r="E85" s="150">
        <f>UNINOVE!E4</f>
        <v>0</v>
      </c>
      <c r="F85" s="150">
        <f>UNINOVE!F4</f>
        <v>0</v>
      </c>
      <c r="G85" s="150">
        <f>UNINOVE!G4</f>
        <v>4</v>
      </c>
      <c r="H85" s="150">
        <f>UNINOVE!H4</f>
        <v>3</v>
      </c>
      <c r="I85" s="150">
        <f>UNINOVE!I4</f>
        <v>1</v>
      </c>
      <c r="J85" s="150">
        <f>UNINOVE!J4</f>
        <v>0</v>
      </c>
      <c r="K85" s="150">
        <f>UNINOVE!K4</f>
        <v>0</v>
      </c>
      <c r="L85" s="150">
        <f>UNINOVE!L4</f>
        <v>0</v>
      </c>
      <c r="M85" s="150">
        <f>UNINOVE!M4</f>
        <v>0</v>
      </c>
      <c r="N85" s="150">
        <f>UNINOVE!N4</f>
        <v>0</v>
      </c>
      <c r="O85" s="150">
        <f>UNINOVE!O4</f>
        <v>0</v>
      </c>
      <c r="P85" s="150">
        <f>UNINOVE!P4</f>
        <v>0</v>
      </c>
      <c r="Q85" s="150">
        <f>UNINOVE!Q4</f>
        <v>0</v>
      </c>
      <c r="R85" s="150">
        <f>UNINOVE!R4</f>
        <v>0</v>
      </c>
      <c r="S85" s="150">
        <f>UNINOVE!S4</f>
        <v>0</v>
      </c>
      <c r="T85" s="99" t="str">
        <f>UNINOVE!T4</f>
        <v>P</v>
      </c>
      <c r="U85" s="150">
        <f>UNINOVE!U4</f>
        <v>0</v>
      </c>
      <c r="V85" s="150">
        <f>UNINOVE!V4</f>
        <v>0</v>
      </c>
      <c r="W85" s="150">
        <f>UNINOVE!W4</f>
        <v>3</v>
      </c>
      <c r="X85" s="150">
        <f>UNINOVE!X4</f>
        <v>2</v>
      </c>
      <c r="Y85" s="150">
        <f>UNINOVE!Y4</f>
        <v>0</v>
      </c>
      <c r="Z85" s="150">
        <f>UNINOVE!Z4</f>
        <v>0</v>
      </c>
      <c r="AA85" s="150">
        <f>UNINOVE!AA4</f>
        <v>0</v>
      </c>
      <c r="AB85" s="150">
        <f>UNINOVE!AB4</f>
        <v>0</v>
      </c>
      <c r="AC85" s="150">
        <f>UNINOVE!AC4</f>
        <v>0</v>
      </c>
      <c r="AD85" s="150">
        <f>UNINOVE!AD4</f>
        <v>0</v>
      </c>
      <c r="AE85" s="150">
        <f>UNINOVE!AE4</f>
        <v>0</v>
      </c>
      <c r="AF85" s="150">
        <f>UNINOVE!AF4</f>
        <v>0</v>
      </c>
      <c r="AG85" s="150">
        <f>UNINOVE!AG4</f>
        <v>0</v>
      </c>
      <c r="AH85" s="150">
        <f>UNINOVE!AH4</f>
        <v>0</v>
      </c>
      <c r="AI85" s="150">
        <f>UNINOVE!AI4</f>
        <v>0</v>
      </c>
      <c r="AJ85" s="48"/>
      <c r="AK85" s="89"/>
      <c r="AL85" s="31"/>
      <c r="AM85" s="31"/>
      <c r="AN85" s="25"/>
      <c r="AO85" s="25"/>
      <c r="AP85" s="25"/>
      <c r="AQ85" s="25"/>
      <c r="AR85" s="26"/>
      <c r="AS85" s="24"/>
      <c r="AT85" s="24"/>
      <c r="AU85" s="24"/>
      <c r="AV85" s="24"/>
      <c r="AW85" s="24"/>
      <c r="AX85" s="24"/>
      <c r="AY85" s="24"/>
      <c r="AZ85" s="27">
        <f t="shared" si="141"/>
        <v>2</v>
      </c>
      <c r="BA85" s="28">
        <f t="shared" si="142"/>
        <v>0</v>
      </c>
      <c r="BB85" s="29">
        <f t="shared" si="143"/>
        <v>0</v>
      </c>
      <c r="BC85" s="29">
        <f t="shared" si="144"/>
        <v>0</v>
      </c>
      <c r="BD85" s="29">
        <f t="shared" si="145"/>
        <v>7</v>
      </c>
      <c r="BE85" s="29">
        <f t="shared" si="146"/>
        <v>7</v>
      </c>
      <c r="BF85" s="29">
        <f t="shared" si="147"/>
        <v>5</v>
      </c>
      <c r="BG85" s="29">
        <f t="shared" si="148"/>
        <v>12</v>
      </c>
      <c r="BH85" s="29">
        <f t="shared" si="149"/>
        <v>1</v>
      </c>
      <c r="BI85" s="29">
        <f t="shared" si="150"/>
        <v>0</v>
      </c>
      <c r="BJ85" s="29">
        <f t="shared" si="151"/>
        <v>0</v>
      </c>
      <c r="BK85" s="29">
        <f t="shared" si="152"/>
        <v>0</v>
      </c>
      <c r="BL85" s="29">
        <f t="shared" si="153"/>
        <v>0</v>
      </c>
      <c r="BM85" s="29">
        <f t="shared" si="154"/>
        <v>0</v>
      </c>
      <c r="BN85" s="29">
        <f t="shared" si="155"/>
        <v>0</v>
      </c>
      <c r="BO85" s="29">
        <f t="shared" si="156"/>
        <v>0</v>
      </c>
      <c r="BP85" s="29">
        <f t="shared" si="157"/>
        <v>0</v>
      </c>
      <c r="BQ85" s="29">
        <f t="shared" si="158"/>
        <v>0</v>
      </c>
      <c r="BR85" s="29">
        <f t="shared" si="159"/>
        <v>0</v>
      </c>
      <c r="BS85" s="29">
        <f t="shared" si="160"/>
        <v>0</v>
      </c>
      <c r="BT85" s="29">
        <f t="shared" si="161"/>
        <v>0</v>
      </c>
      <c r="BU85" s="30">
        <f t="shared" si="162"/>
        <v>0</v>
      </c>
      <c r="BV85" s="30">
        <f t="shared" si="163"/>
        <v>0</v>
      </c>
      <c r="BX85" s="28">
        <f t="shared" si="164"/>
        <v>640</v>
      </c>
      <c r="BY85" s="29">
        <f t="shared" si="165"/>
        <v>0</v>
      </c>
      <c r="BZ85" s="29">
        <f t="shared" si="166"/>
        <v>0</v>
      </c>
      <c r="CA85" s="29">
        <f t="shared" si="167"/>
        <v>0</v>
      </c>
      <c r="CB85" s="29">
        <f t="shared" si="168"/>
        <v>0</v>
      </c>
      <c r="CC85" s="30">
        <f t="shared" si="137"/>
        <v>640</v>
      </c>
      <c r="CD85" s="156">
        <f t="shared" si="115"/>
        <v>493.33333333333337</v>
      </c>
      <c r="CE85" s="22">
        <f t="shared" si="138"/>
        <v>3</v>
      </c>
      <c r="CF85" s="156">
        <f t="shared" si="116"/>
        <v>453.33333333333337</v>
      </c>
      <c r="CG85" s="22">
        <f t="shared" si="139"/>
        <v>4</v>
      </c>
      <c r="CH85" s="156">
        <f t="shared" si="117"/>
        <v>413.33333333333337</v>
      </c>
      <c r="CI85" s="22">
        <f t="shared" si="140"/>
        <v>5</v>
      </c>
      <c r="CJ85" s="22">
        <f t="shared" si="118"/>
        <v>0.79935052769624682</v>
      </c>
      <c r="CK85" s="22">
        <f t="shared" si="119"/>
        <v>0.79935052769624682</v>
      </c>
      <c r="CM85" s="22">
        <f t="shared" si="120"/>
        <v>0</v>
      </c>
      <c r="CN85" s="22">
        <f t="shared" si="121"/>
        <v>0</v>
      </c>
      <c r="CO85" s="22">
        <f t="shared" si="122"/>
        <v>1.3916500994035785</v>
      </c>
      <c r="CP85" s="22">
        <f t="shared" si="123"/>
        <v>2.2026431718061672</v>
      </c>
      <c r="CQ85" s="22">
        <f t="shared" si="124"/>
        <v>1.0101010101010102</v>
      </c>
      <c r="CR85" s="22">
        <f t="shared" si="125"/>
        <v>0</v>
      </c>
      <c r="CS85" s="22">
        <f t="shared" si="126"/>
        <v>0</v>
      </c>
      <c r="CT85" s="22" t="e">
        <f t="shared" si="127"/>
        <v>#DIV/0!</v>
      </c>
      <c r="CU85" s="22" t="e">
        <f t="shared" si="128"/>
        <v>#DIV/0!</v>
      </c>
      <c r="CV85" s="22">
        <f t="shared" si="129"/>
        <v>0</v>
      </c>
      <c r="CW85" s="22">
        <f t="shared" si="130"/>
        <v>0</v>
      </c>
      <c r="CX85" s="22">
        <f t="shared" si="131"/>
        <v>0</v>
      </c>
      <c r="CY85" s="22" t="e">
        <f t="shared" si="132"/>
        <v>#DIV/0!</v>
      </c>
      <c r="CZ85" s="22">
        <f t="shared" si="133"/>
        <v>0</v>
      </c>
      <c r="DA85" s="22">
        <f t="shared" si="134"/>
        <v>0</v>
      </c>
      <c r="DB85" s="22">
        <f t="shared" si="135"/>
        <v>0</v>
      </c>
      <c r="DC85" s="22">
        <f t="shared" si="136"/>
        <v>0</v>
      </c>
      <c r="DE85" s="22">
        <f t="shared" si="169"/>
        <v>0</v>
      </c>
      <c r="DF85" s="22">
        <f t="shared" si="170"/>
        <v>0</v>
      </c>
      <c r="DG85" s="22">
        <f t="shared" si="171"/>
        <v>1</v>
      </c>
      <c r="DH85" s="22">
        <f t="shared" si="172"/>
        <v>1</v>
      </c>
      <c r="DI85" s="22">
        <f t="shared" si="173"/>
        <v>1</v>
      </c>
      <c r="DJ85" s="22">
        <f t="shared" si="174"/>
        <v>0</v>
      </c>
      <c r="DK85" s="22">
        <f t="shared" si="175"/>
        <v>0</v>
      </c>
      <c r="DL85" s="22">
        <f t="shared" si="176"/>
        <v>0</v>
      </c>
      <c r="DM85" s="22">
        <f t="shared" si="177"/>
        <v>0</v>
      </c>
      <c r="DN85" s="22">
        <f t="shared" si="178"/>
        <v>0</v>
      </c>
      <c r="DO85" s="22">
        <f t="shared" si="179"/>
        <v>0</v>
      </c>
      <c r="DP85" s="22">
        <f t="shared" si="180"/>
        <v>0</v>
      </c>
      <c r="DQ85" s="22">
        <f t="shared" si="181"/>
        <v>0</v>
      </c>
    </row>
    <row r="86" spans="1:121" s="22" customFormat="1" ht="15.75" thickBot="1">
      <c r="A86" s="150" t="str">
        <f>UNINOVE!A5</f>
        <v>UNINOVE</v>
      </c>
      <c r="B86" s="150">
        <f>UNINOVE!B5</f>
        <v>3</v>
      </c>
      <c r="C86" s="150" t="str">
        <f>UNINOVE!C5</f>
        <v xml:space="preserve">Dirceu Costa </v>
      </c>
      <c r="D86" s="99" t="str">
        <f>UNINOVE!D5</f>
        <v>P</v>
      </c>
      <c r="E86" s="150">
        <f>UNINOVE!E5</f>
        <v>1</v>
      </c>
      <c r="F86" s="150">
        <f>UNINOVE!F5</f>
        <v>0</v>
      </c>
      <c r="G86" s="150">
        <f>UNINOVE!G5</f>
        <v>0</v>
      </c>
      <c r="H86" s="150">
        <f>UNINOVE!H5</f>
        <v>2</v>
      </c>
      <c r="I86" s="150">
        <f>UNINOVE!I5</f>
        <v>3</v>
      </c>
      <c r="J86" s="150">
        <f>UNINOVE!J5</f>
        <v>0</v>
      </c>
      <c r="K86" s="150">
        <f>UNINOVE!K5</f>
        <v>1</v>
      </c>
      <c r="L86" s="150">
        <f>UNINOVE!L5</f>
        <v>0</v>
      </c>
      <c r="M86" s="150">
        <f>UNINOVE!M5</f>
        <v>0</v>
      </c>
      <c r="N86" s="150">
        <f>UNINOVE!N5</f>
        <v>0</v>
      </c>
      <c r="O86" s="150">
        <f>UNINOVE!O5</f>
        <v>0</v>
      </c>
      <c r="P86" s="150">
        <f>UNINOVE!P5</f>
        <v>0</v>
      </c>
      <c r="Q86" s="150">
        <f>UNINOVE!Q5</f>
        <v>0</v>
      </c>
      <c r="R86" s="150">
        <f>UNINOVE!R5</f>
        <v>0</v>
      </c>
      <c r="S86" s="150">
        <f>UNINOVE!S5</f>
        <v>0</v>
      </c>
      <c r="T86" s="99" t="str">
        <f>UNINOVE!T5</f>
        <v>P</v>
      </c>
      <c r="U86" s="150">
        <f>UNINOVE!U5</f>
        <v>0</v>
      </c>
      <c r="V86" s="150">
        <f>UNINOVE!V5</f>
        <v>1</v>
      </c>
      <c r="W86" s="150">
        <f>UNINOVE!W5</f>
        <v>3</v>
      </c>
      <c r="X86" s="150">
        <f>UNINOVE!X5</f>
        <v>0</v>
      </c>
      <c r="Y86" s="150">
        <f>UNINOVE!Y5</f>
        <v>0</v>
      </c>
      <c r="Z86" s="150">
        <f>UNINOVE!Z5</f>
        <v>0</v>
      </c>
      <c r="AA86" s="150">
        <f>UNINOVE!AA5</f>
        <v>0</v>
      </c>
      <c r="AB86" s="150">
        <f>UNINOVE!AB5</f>
        <v>0</v>
      </c>
      <c r="AC86" s="150">
        <f>UNINOVE!AC5</f>
        <v>0</v>
      </c>
      <c r="AD86" s="150">
        <f>UNINOVE!AD5</f>
        <v>0</v>
      </c>
      <c r="AE86" s="150">
        <f>UNINOVE!AE5</f>
        <v>0</v>
      </c>
      <c r="AF86" s="150">
        <f>UNINOVE!AF5</f>
        <v>0</v>
      </c>
      <c r="AG86" s="150">
        <f>UNINOVE!AG5</f>
        <v>0</v>
      </c>
      <c r="AH86" s="150">
        <f>UNINOVE!AH5</f>
        <v>0</v>
      </c>
      <c r="AI86" s="150">
        <f>UNINOVE!AI5</f>
        <v>0</v>
      </c>
      <c r="AJ86" s="48"/>
      <c r="AK86" s="89"/>
      <c r="AL86" s="31"/>
      <c r="AM86" s="31"/>
      <c r="AN86" s="25"/>
      <c r="AO86" s="25"/>
      <c r="AP86" s="25"/>
      <c r="AQ86" s="25"/>
      <c r="AR86" s="26"/>
      <c r="AS86" s="24"/>
      <c r="AT86" s="24"/>
      <c r="AU86" s="24"/>
      <c r="AV86" s="24"/>
      <c r="AW86" s="24"/>
      <c r="AX86" s="24"/>
      <c r="AY86" s="24"/>
      <c r="AZ86" s="27">
        <f t="shared" si="141"/>
        <v>2</v>
      </c>
      <c r="BA86" s="28">
        <f t="shared" si="142"/>
        <v>1</v>
      </c>
      <c r="BB86" s="29">
        <f t="shared" si="143"/>
        <v>1</v>
      </c>
      <c r="BC86" s="29">
        <f t="shared" si="144"/>
        <v>2</v>
      </c>
      <c r="BD86" s="29">
        <f t="shared" si="145"/>
        <v>3</v>
      </c>
      <c r="BE86" s="29">
        <f t="shared" si="146"/>
        <v>5</v>
      </c>
      <c r="BF86" s="29">
        <f t="shared" si="147"/>
        <v>2</v>
      </c>
      <c r="BG86" s="29">
        <f t="shared" si="148"/>
        <v>7</v>
      </c>
      <c r="BH86" s="29">
        <f t="shared" si="149"/>
        <v>3</v>
      </c>
      <c r="BI86" s="29">
        <f t="shared" si="150"/>
        <v>0</v>
      </c>
      <c r="BJ86" s="29">
        <f t="shared" si="151"/>
        <v>1</v>
      </c>
      <c r="BK86" s="29">
        <f t="shared" si="152"/>
        <v>0</v>
      </c>
      <c r="BL86" s="29">
        <f t="shared" si="153"/>
        <v>0</v>
      </c>
      <c r="BM86" s="29">
        <f t="shared" si="154"/>
        <v>0</v>
      </c>
      <c r="BN86" s="29">
        <f t="shared" si="155"/>
        <v>0</v>
      </c>
      <c r="BO86" s="29">
        <f t="shared" si="156"/>
        <v>0</v>
      </c>
      <c r="BP86" s="29">
        <f t="shared" si="157"/>
        <v>0</v>
      </c>
      <c r="BQ86" s="29">
        <f t="shared" si="158"/>
        <v>0</v>
      </c>
      <c r="BR86" s="29">
        <f t="shared" si="159"/>
        <v>0</v>
      </c>
      <c r="BS86" s="29">
        <f t="shared" si="160"/>
        <v>0</v>
      </c>
      <c r="BT86" s="29">
        <f t="shared" si="161"/>
        <v>0</v>
      </c>
      <c r="BU86" s="30">
        <f t="shared" si="162"/>
        <v>0</v>
      </c>
      <c r="BV86" s="30">
        <f t="shared" si="163"/>
        <v>0</v>
      </c>
      <c r="BX86" s="28">
        <f t="shared" si="164"/>
        <v>500</v>
      </c>
      <c r="BY86" s="29">
        <f t="shared" si="165"/>
        <v>0</v>
      </c>
      <c r="BZ86" s="29">
        <f t="shared" si="166"/>
        <v>5</v>
      </c>
      <c r="CA86" s="29">
        <f t="shared" si="167"/>
        <v>0</v>
      </c>
      <c r="CB86" s="29">
        <f t="shared" si="168"/>
        <v>0</v>
      </c>
      <c r="CC86" s="30">
        <f t="shared" si="137"/>
        <v>505</v>
      </c>
      <c r="CD86" s="156">
        <f t="shared" si="115"/>
        <v>358.33333333333337</v>
      </c>
      <c r="CE86" s="22">
        <f t="shared" si="138"/>
        <v>3</v>
      </c>
      <c r="CF86" s="156">
        <f t="shared" si="116"/>
        <v>318.33333333333337</v>
      </c>
      <c r="CG86" s="22">
        <f t="shared" si="139"/>
        <v>4</v>
      </c>
      <c r="CH86" s="156">
        <f t="shared" si="117"/>
        <v>278.33333333333337</v>
      </c>
      <c r="CI86" s="22">
        <f t="shared" si="140"/>
        <v>5</v>
      </c>
      <c r="CJ86" s="22">
        <f t="shared" si="118"/>
        <v>0.63073752576031972</v>
      </c>
      <c r="CK86" s="22">
        <f t="shared" si="119"/>
        <v>0.63073752576031972</v>
      </c>
      <c r="CM86" s="22">
        <f t="shared" si="120"/>
        <v>0.8</v>
      </c>
      <c r="CN86" s="22">
        <f t="shared" si="121"/>
        <v>0.31746031746031744</v>
      </c>
      <c r="CO86" s="22">
        <f t="shared" si="122"/>
        <v>0.59642147117296218</v>
      </c>
      <c r="CP86" s="22">
        <f t="shared" si="123"/>
        <v>0.88105726872246692</v>
      </c>
      <c r="CQ86" s="22">
        <f t="shared" si="124"/>
        <v>3.0303030303030303</v>
      </c>
      <c r="CR86" s="22">
        <f t="shared" si="125"/>
        <v>0</v>
      </c>
      <c r="CS86" s="22">
        <f t="shared" si="126"/>
        <v>2.6315789473684212</v>
      </c>
      <c r="CT86" s="22" t="e">
        <f t="shared" si="127"/>
        <v>#DIV/0!</v>
      </c>
      <c r="CU86" s="22" t="e">
        <f t="shared" si="128"/>
        <v>#DIV/0!</v>
      </c>
      <c r="CV86" s="22">
        <f t="shared" si="129"/>
        <v>0</v>
      </c>
      <c r="CW86" s="22">
        <f t="shared" si="130"/>
        <v>0</v>
      </c>
      <c r="CX86" s="22">
        <f t="shared" si="131"/>
        <v>0</v>
      </c>
      <c r="CY86" s="22" t="e">
        <f t="shared" si="132"/>
        <v>#DIV/0!</v>
      </c>
      <c r="CZ86" s="22">
        <f t="shared" si="133"/>
        <v>0</v>
      </c>
      <c r="DA86" s="22">
        <f t="shared" si="134"/>
        <v>0</v>
      </c>
      <c r="DB86" s="22">
        <f t="shared" si="135"/>
        <v>0</v>
      </c>
      <c r="DC86" s="22">
        <f t="shared" si="136"/>
        <v>0</v>
      </c>
      <c r="DE86" s="22">
        <f t="shared" si="169"/>
        <v>1</v>
      </c>
      <c r="DF86" s="22">
        <f t="shared" si="170"/>
        <v>1</v>
      </c>
      <c r="DG86" s="22">
        <f t="shared" si="171"/>
        <v>1</v>
      </c>
      <c r="DH86" s="22">
        <f t="shared" si="172"/>
        <v>1</v>
      </c>
      <c r="DI86" s="22">
        <f t="shared" si="173"/>
        <v>1</v>
      </c>
      <c r="DJ86" s="22">
        <f t="shared" si="174"/>
        <v>0</v>
      </c>
      <c r="DK86" s="22">
        <f t="shared" si="175"/>
        <v>1</v>
      </c>
      <c r="DL86" s="22">
        <f t="shared" si="176"/>
        <v>0</v>
      </c>
      <c r="DM86" s="22">
        <f t="shared" si="177"/>
        <v>0</v>
      </c>
      <c r="DN86" s="22">
        <f t="shared" si="178"/>
        <v>0</v>
      </c>
      <c r="DO86" s="22">
        <f t="shared" si="179"/>
        <v>0</v>
      </c>
      <c r="DP86" s="22">
        <f t="shared" si="180"/>
        <v>0</v>
      </c>
      <c r="DQ86" s="22">
        <f t="shared" si="181"/>
        <v>0</v>
      </c>
    </row>
    <row r="87" spans="1:121" s="22" customFormat="1" ht="15.75" thickBot="1">
      <c r="A87" s="150" t="str">
        <f>UNINOVE!A6</f>
        <v>UNINOVE</v>
      </c>
      <c r="B87" s="150">
        <f>UNINOVE!B6</f>
        <v>4</v>
      </c>
      <c r="C87" s="150" t="str">
        <f>UNINOVE!C6</f>
        <v xml:space="preserve">Ernesto Cesar Pinto Leal Junior </v>
      </c>
      <c r="D87" s="99" t="str">
        <f>UNINOVE!D6</f>
        <v>P</v>
      </c>
      <c r="E87" s="150">
        <f>UNINOVE!E6</f>
        <v>0</v>
      </c>
      <c r="F87" s="150">
        <f>UNINOVE!F6</f>
        <v>2</v>
      </c>
      <c r="G87" s="150">
        <f>UNINOVE!G6</f>
        <v>3</v>
      </c>
      <c r="H87" s="150">
        <f>UNINOVE!H6</f>
        <v>2</v>
      </c>
      <c r="I87" s="150">
        <f>UNINOVE!I6</f>
        <v>0</v>
      </c>
      <c r="J87" s="150">
        <f>UNINOVE!J6</f>
        <v>0</v>
      </c>
      <c r="K87" s="150">
        <f>UNINOVE!K6</f>
        <v>0</v>
      </c>
      <c r="L87" s="150">
        <f>UNINOVE!L6</f>
        <v>0</v>
      </c>
      <c r="M87" s="150">
        <f>UNINOVE!M6</f>
        <v>0</v>
      </c>
      <c r="N87" s="150">
        <f>UNINOVE!N6</f>
        <v>0</v>
      </c>
      <c r="O87" s="150">
        <f>UNINOVE!O6</f>
        <v>0</v>
      </c>
      <c r="P87" s="150">
        <f>UNINOVE!P6</f>
        <v>0</v>
      </c>
      <c r="Q87" s="150">
        <f>UNINOVE!Q6</f>
        <v>0</v>
      </c>
      <c r="R87" s="150">
        <f>UNINOVE!R6</f>
        <v>0</v>
      </c>
      <c r="S87" s="150">
        <f>UNINOVE!S6</f>
        <v>0</v>
      </c>
      <c r="T87" s="99" t="str">
        <f>UNINOVE!T6</f>
        <v>P</v>
      </c>
      <c r="U87" s="150">
        <f>UNINOVE!U6</f>
        <v>0</v>
      </c>
      <c r="V87" s="150">
        <f>UNINOVE!V6</f>
        <v>6</v>
      </c>
      <c r="W87" s="150">
        <f>UNINOVE!W6</f>
        <v>3</v>
      </c>
      <c r="X87" s="150">
        <f>UNINOVE!X6</f>
        <v>3</v>
      </c>
      <c r="Y87" s="150">
        <f>UNINOVE!Y6</f>
        <v>0</v>
      </c>
      <c r="Z87" s="150">
        <f>UNINOVE!Z6</f>
        <v>0</v>
      </c>
      <c r="AA87" s="150">
        <f>UNINOVE!AA6</f>
        <v>0</v>
      </c>
      <c r="AB87" s="150">
        <f>UNINOVE!AB6</f>
        <v>0</v>
      </c>
      <c r="AC87" s="150">
        <f>UNINOVE!AC6</f>
        <v>0</v>
      </c>
      <c r="AD87" s="150">
        <f>UNINOVE!AD6</f>
        <v>0</v>
      </c>
      <c r="AE87" s="150">
        <f>UNINOVE!AE6</f>
        <v>0</v>
      </c>
      <c r="AF87" s="150">
        <f>UNINOVE!AF6</f>
        <v>0</v>
      </c>
      <c r="AG87" s="150">
        <f>UNINOVE!AG6</f>
        <v>0</v>
      </c>
      <c r="AH87" s="150">
        <f>UNINOVE!AH6</f>
        <v>0</v>
      </c>
      <c r="AI87" s="150">
        <f>UNINOVE!AI6</f>
        <v>0</v>
      </c>
      <c r="AJ87" s="48"/>
      <c r="AK87" s="89"/>
      <c r="AL87" s="31"/>
      <c r="AM87" s="31"/>
      <c r="AN87" s="25"/>
      <c r="AO87" s="25"/>
      <c r="AP87" s="25"/>
      <c r="AQ87" s="25"/>
      <c r="AR87" s="26"/>
      <c r="AS87" s="24"/>
      <c r="AT87" s="24"/>
      <c r="AU87" s="24"/>
      <c r="AV87" s="24"/>
      <c r="AW87" s="24"/>
      <c r="AX87" s="24"/>
      <c r="AY87" s="24"/>
      <c r="AZ87" s="27">
        <f t="shared" si="141"/>
        <v>2</v>
      </c>
      <c r="BA87" s="28">
        <f t="shared" si="142"/>
        <v>0</v>
      </c>
      <c r="BB87" s="29">
        <f t="shared" si="143"/>
        <v>8</v>
      </c>
      <c r="BC87" s="29">
        <f t="shared" si="144"/>
        <v>8</v>
      </c>
      <c r="BD87" s="29">
        <f t="shared" si="145"/>
        <v>6</v>
      </c>
      <c r="BE87" s="29">
        <f t="shared" si="146"/>
        <v>14</v>
      </c>
      <c r="BF87" s="29">
        <f t="shared" si="147"/>
        <v>5</v>
      </c>
      <c r="BG87" s="29">
        <f t="shared" si="148"/>
        <v>19</v>
      </c>
      <c r="BH87" s="29">
        <f t="shared" si="149"/>
        <v>0</v>
      </c>
      <c r="BI87" s="29">
        <f t="shared" si="150"/>
        <v>0</v>
      </c>
      <c r="BJ87" s="29">
        <f t="shared" si="151"/>
        <v>0</v>
      </c>
      <c r="BK87" s="29">
        <f t="shared" si="152"/>
        <v>0</v>
      </c>
      <c r="BL87" s="29">
        <f t="shared" si="153"/>
        <v>0</v>
      </c>
      <c r="BM87" s="29">
        <f t="shared" si="154"/>
        <v>0</v>
      </c>
      <c r="BN87" s="29">
        <f t="shared" si="155"/>
        <v>0</v>
      </c>
      <c r="BO87" s="29">
        <f t="shared" si="156"/>
        <v>0</v>
      </c>
      <c r="BP87" s="29">
        <f t="shared" si="157"/>
        <v>0</v>
      </c>
      <c r="BQ87" s="29">
        <f t="shared" si="158"/>
        <v>0</v>
      </c>
      <c r="BR87" s="29">
        <f t="shared" si="159"/>
        <v>0</v>
      </c>
      <c r="BS87" s="29">
        <f t="shared" si="160"/>
        <v>0</v>
      </c>
      <c r="BT87" s="29">
        <f t="shared" si="161"/>
        <v>0</v>
      </c>
      <c r="BU87" s="30">
        <f t="shared" si="162"/>
        <v>0</v>
      </c>
      <c r="BV87" s="30">
        <f t="shared" si="163"/>
        <v>0</v>
      </c>
      <c r="BX87" s="28">
        <f t="shared" si="164"/>
        <v>1200</v>
      </c>
      <c r="BY87" s="29">
        <f t="shared" si="165"/>
        <v>0</v>
      </c>
      <c r="BZ87" s="29">
        <f t="shared" si="166"/>
        <v>0</v>
      </c>
      <c r="CA87" s="29">
        <f t="shared" si="167"/>
        <v>0</v>
      </c>
      <c r="CB87" s="29">
        <f t="shared" si="168"/>
        <v>0</v>
      </c>
      <c r="CC87" s="30">
        <f t="shared" si="137"/>
        <v>1200</v>
      </c>
      <c r="CD87" s="156">
        <f t="shared" si="115"/>
        <v>1053.3333333333333</v>
      </c>
      <c r="CE87" s="22">
        <f t="shared" si="138"/>
        <v>3</v>
      </c>
      <c r="CF87" s="156">
        <f t="shared" si="116"/>
        <v>1013.3333333333334</v>
      </c>
      <c r="CG87" s="22">
        <f t="shared" si="139"/>
        <v>4</v>
      </c>
      <c r="CH87" s="156">
        <f t="shared" si="117"/>
        <v>973.33333333333337</v>
      </c>
      <c r="CI87" s="22">
        <f t="shared" si="140"/>
        <v>5</v>
      </c>
      <c r="CJ87" s="22">
        <f t="shared" si="118"/>
        <v>1.4987822394304626</v>
      </c>
      <c r="CK87" s="22">
        <f t="shared" si="119"/>
        <v>1.4987822394304626</v>
      </c>
      <c r="CM87" s="22">
        <f t="shared" si="120"/>
        <v>0</v>
      </c>
      <c r="CN87" s="22">
        <f t="shared" si="121"/>
        <v>2.5396825396825395</v>
      </c>
      <c r="CO87" s="22">
        <f t="shared" si="122"/>
        <v>1.1928429423459244</v>
      </c>
      <c r="CP87" s="22">
        <f t="shared" si="123"/>
        <v>2.2026431718061672</v>
      </c>
      <c r="CQ87" s="22">
        <f t="shared" si="124"/>
        <v>0</v>
      </c>
      <c r="CR87" s="22">
        <f t="shared" si="125"/>
        <v>0</v>
      </c>
      <c r="CS87" s="22">
        <f t="shared" si="126"/>
        <v>0</v>
      </c>
      <c r="CT87" s="22" t="e">
        <f t="shared" si="127"/>
        <v>#DIV/0!</v>
      </c>
      <c r="CU87" s="22" t="e">
        <f t="shared" si="128"/>
        <v>#DIV/0!</v>
      </c>
      <c r="CV87" s="22">
        <f t="shared" si="129"/>
        <v>0</v>
      </c>
      <c r="CW87" s="22">
        <f t="shared" si="130"/>
        <v>0</v>
      </c>
      <c r="CX87" s="22">
        <f t="shared" si="131"/>
        <v>0</v>
      </c>
      <c r="CY87" s="22" t="e">
        <f t="shared" si="132"/>
        <v>#DIV/0!</v>
      </c>
      <c r="CZ87" s="22">
        <f t="shared" si="133"/>
        <v>0</v>
      </c>
      <c r="DA87" s="22">
        <f t="shared" si="134"/>
        <v>0</v>
      </c>
      <c r="DB87" s="22">
        <f t="shared" si="135"/>
        <v>0</v>
      </c>
      <c r="DC87" s="22">
        <f t="shared" si="136"/>
        <v>0</v>
      </c>
      <c r="DE87" s="22">
        <f t="shared" si="169"/>
        <v>0</v>
      </c>
      <c r="DF87" s="22">
        <f t="shared" si="170"/>
        <v>1</v>
      </c>
      <c r="DG87" s="22">
        <f t="shared" si="171"/>
        <v>1</v>
      </c>
      <c r="DH87" s="22">
        <f t="shared" si="172"/>
        <v>1</v>
      </c>
      <c r="DI87" s="22">
        <f t="shared" si="173"/>
        <v>0</v>
      </c>
      <c r="DJ87" s="22">
        <f t="shared" si="174"/>
        <v>0</v>
      </c>
      <c r="DK87" s="22">
        <f t="shared" si="175"/>
        <v>0</v>
      </c>
      <c r="DL87" s="22">
        <f t="shared" si="176"/>
        <v>0</v>
      </c>
      <c r="DM87" s="22">
        <f t="shared" si="177"/>
        <v>0</v>
      </c>
      <c r="DN87" s="22">
        <f t="shared" si="178"/>
        <v>0</v>
      </c>
      <c r="DO87" s="22">
        <f t="shared" si="179"/>
        <v>0</v>
      </c>
      <c r="DP87" s="22">
        <f t="shared" si="180"/>
        <v>0</v>
      </c>
      <c r="DQ87" s="22">
        <f t="shared" si="181"/>
        <v>0</v>
      </c>
    </row>
    <row r="88" spans="1:121" s="22" customFormat="1" ht="15.75" thickBot="1">
      <c r="A88" s="150" t="str">
        <f>UNINOVE!A7</f>
        <v>UNINOVE</v>
      </c>
      <c r="B88" s="150">
        <f>UNINOVE!B7</f>
        <v>5</v>
      </c>
      <c r="C88" s="150" t="str">
        <f>UNINOVE!C7</f>
        <v>João Carlos Ferrari Corrêa</v>
      </c>
      <c r="D88" s="99" t="str">
        <f>UNINOVE!D7</f>
        <v>P</v>
      </c>
      <c r="E88" s="150">
        <f>UNINOVE!E7</f>
        <v>0</v>
      </c>
      <c r="F88" s="150">
        <f>UNINOVE!F7</f>
        <v>0</v>
      </c>
      <c r="G88" s="150">
        <f>UNINOVE!G7</f>
        <v>8</v>
      </c>
      <c r="H88" s="150">
        <f>UNINOVE!H7</f>
        <v>5</v>
      </c>
      <c r="I88" s="150">
        <f>UNINOVE!I7</f>
        <v>4</v>
      </c>
      <c r="J88" s="150">
        <f>UNINOVE!J7</f>
        <v>0</v>
      </c>
      <c r="K88" s="150">
        <f>UNINOVE!K7</f>
        <v>2</v>
      </c>
      <c r="L88" s="150">
        <f>UNINOVE!L7</f>
        <v>0</v>
      </c>
      <c r="M88" s="150">
        <f>UNINOVE!M7</f>
        <v>0</v>
      </c>
      <c r="N88" s="150">
        <f>UNINOVE!N7</f>
        <v>0</v>
      </c>
      <c r="O88" s="150">
        <f>UNINOVE!O7</f>
        <v>0</v>
      </c>
      <c r="P88" s="150">
        <f>UNINOVE!P7</f>
        <v>0</v>
      </c>
      <c r="Q88" s="150">
        <f>UNINOVE!Q7</f>
        <v>0</v>
      </c>
      <c r="R88" s="150">
        <f>UNINOVE!R7</f>
        <v>0</v>
      </c>
      <c r="S88" s="150">
        <f>UNINOVE!S7</f>
        <v>0</v>
      </c>
      <c r="T88" s="99" t="str">
        <f>UNINOVE!T7</f>
        <v>P</v>
      </c>
      <c r="U88" s="150">
        <f>UNINOVE!U7</f>
        <v>0</v>
      </c>
      <c r="V88" s="150">
        <f>UNINOVE!V7</f>
        <v>4</v>
      </c>
      <c r="W88" s="150">
        <f>UNINOVE!W7</f>
        <v>6</v>
      </c>
      <c r="X88" s="150">
        <f>UNINOVE!X7</f>
        <v>3</v>
      </c>
      <c r="Y88" s="150">
        <f>UNINOVE!Y7</f>
        <v>0</v>
      </c>
      <c r="Z88" s="150">
        <f>UNINOVE!Z7</f>
        <v>0</v>
      </c>
      <c r="AA88" s="150">
        <f>UNINOVE!AA7</f>
        <v>0</v>
      </c>
      <c r="AB88" s="150">
        <f>UNINOVE!AB7</f>
        <v>0</v>
      </c>
      <c r="AC88" s="150">
        <f>UNINOVE!AC7</f>
        <v>0</v>
      </c>
      <c r="AD88" s="150">
        <f>UNINOVE!AD7</f>
        <v>0</v>
      </c>
      <c r="AE88" s="150">
        <f>UNINOVE!AE7</f>
        <v>0</v>
      </c>
      <c r="AF88" s="150">
        <f>UNINOVE!AF7</f>
        <v>0</v>
      </c>
      <c r="AG88" s="150">
        <f>UNINOVE!AG7</f>
        <v>0</v>
      </c>
      <c r="AH88" s="150">
        <f>UNINOVE!AH7</f>
        <v>0</v>
      </c>
      <c r="AI88" s="150">
        <f>UNINOVE!AI7</f>
        <v>0</v>
      </c>
      <c r="AJ88" s="48"/>
      <c r="AK88" s="89"/>
      <c r="AL88" s="31"/>
      <c r="AM88" s="31"/>
      <c r="AN88" s="25"/>
      <c r="AO88" s="25"/>
      <c r="AP88" s="25"/>
      <c r="AQ88" s="25"/>
      <c r="AR88" s="26"/>
      <c r="AS88" s="24"/>
      <c r="AT88" s="24"/>
      <c r="AU88" s="24"/>
      <c r="AV88" s="24"/>
      <c r="AW88" s="24"/>
      <c r="AX88" s="24"/>
      <c r="AY88" s="24"/>
      <c r="AZ88" s="27">
        <f t="shared" si="141"/>
        <v>2</v>
      </c>
      <c r="BA88" s="28">
        <f t="shared" si="142"/>
        <v>0</v>
      </c>
      <c r="BB88" s="29">
        <f t="shared" si="143"/>
        <v>4</v>
      </c>
      <c r="BC88" s="29">
        <f t="shared" si="144"/>
        <v>4</v>
      </c>
      <c r="BD88" s="29">
        <f t="shared" si="145"/>
        <v>14</v>
      </c>
      <c r="BE88" s="29">
        <f t="shared" si="146"/>
        <v>18</v>
      </c>
      <c r="BF88" s="29">
        <f t="shared" si="147"/>
        <v>8</v>
      </c>
      <c r="BG88" s="29">
        <f t="shared" si="148"/>
        <v>26</v>
      </c>
      <c r="BH88" s="29">
        <f t="shared" si="149"/>
        <v>4</v>
      </c>
      <c r="BI88" s="29">
        <f t="shared" si="150"/>
        <v>0</v>
      </c>
      <c r="BJ88" s="29">
        <f t="shared" si="151"/>
        <v>2</v>
      </c>
      <c r="BK88" s="29">
        <f t="shared" si="152"/>
        <v>0</v>
      </c>
      <c r="BL88" s="29">
        <f t="shared" si="153"/>
        <v>0</v>
      </c>
      <c r="BM88" s="29">
        <f t="shared" si="154"/>
        <v>0</v>
      </c>
      <c r="BN88" s="29">
        <f t="shared" si="155"/>
        <v>0</v>
      </c>
      <c r="BO88" s="29">
        <f t="shared" si="156"/>
        <v>0</v>
      </c>
      <c r="BP88" s="29">
        <f t="shared" si="157"/>
        <v>0</v>
      </c>
      <c r="BQ88" s="29">
        <f t="shared" si="158"/>
        <v>0</v>
      </c>
      <c r="BR88" s="29">
        <f t="shared" si="159"/>
        <v>0</v>
      </c>
      <c r="BS88" s="29">
        <f t="shared" si="160"/>
        <v>0</v>
      </c>
      <c r="BT88" s="29">
        <f t="shared" si="161"/>
        <v>0</v>
      </c>
      <c r="BU88" s="30">
        <f t="shared" si="162"/>
        <v>0</v>
      </c>
      <c r="BV88" s="30">
        <f t="shared" si="163"/>
        <v>0</v>
      </c>
      <c r="BX88" s="28">
        <f t="shared" si="164"/>
        <v>1560</v>
      </c>
      <c r="BY88" s="29">
        <f t="shared" si="165"/>
        <v>0</v>
      </c>
      <c r="BZ88" s="29">
        <f t="shared" si="166"/>
        <v>10</v>
      </c>
      <c r="CA88" s="29">
        <f t="shared" si="167"/>
        <v>0</v>
      </c>
      <c r="CB88" s="29">
        <f t="shared" si="168"/>
        <v>0</v>
      </c>
      <c r="CC88" s="30">
        <f t="shared" si="137"/>
        <v>1570</v>
      </c>
      <c r="CD88" s="156">
        <f t="shared" si="115"/>
        <v>1423.3333333333333</v>
      </c>
      <c r="CE88" s="22">
        <f t="shared" si="138"/>
        <v>3</v>
      </c>
      <c r="CF88" s="156">
        <f t="shared" si="116"/>
        <v>1383.3333333333333</v>
      </c>
      <c r="CG88" s="22">
        <f t="shared" si="139"/>
        <v>4</v>
      </c>
      <c r="CH88" s="156">
        <f t="shared" si="117"/>
        <v>1343.3333333333333</v>
      </c>
      <c r="CI88" s="22">
        <f t="shared" si="140"/>
        <v>5</v>
      </c>
      <c r="CJ88" s="22">
        <f t="shared" si="118"/>
        <v>1.9609067632548554</v>
      </c>
      <c r="CK88" s="22">
        <f t="shared" si="119"/>
        <v>1.9609067632548554</v>
      </c>
      <c r="CM88" s="22">
        <f t="shared" si="120"/>
        <v>0</v>
      </c>
      <c r="CN88" s="22">
        <f t="shared" si="121"/>
        <v>1.2698412698412698</v>
      </c>
      <c r="CO88" s="22">
        <f t="shared" si="122"/>
        <v>2.7833001988071571</v>
      </c>
      <c r="CP88" s="22">
        <f t="shared" si="123"/>
        <v>3.5242290748898677</v>
      </c>
      <c r="CQ88" s="22">
        <f t="shared" si="124"/>
        <v>4.0404040404040407</v>
      </c>
      <c r="CR88" s="22">
        <f t="shared" si="125"/>
        <v>0</v>
      </c>
      <c r="CS88" s="22">
        <f t="shared" si="126"/>
        <v>5.2631578947368425</v>
      </c>
      <c r="CT88" s="22" t="e">
        <f t="shared" si="127"/>
        <v>#DIV/0!</v>
      </c>
      <c r="CU88" s="22" t="e">
        <f t="shared" si="128"/>
        <v>#DIV/0!</v>
      </c>
      <c r="CV88" s="22">
        <f t="shared" si="129"/>
        <v>0</v>
      </c>
      <c r="CW88" s="22">
        <f t="shared" si="130"/>
        <v>0</v>
      </c>
      <c r="CX88" s="22">
        <f t="shared" si="131"/>
        <v>0</v>
      </c>
      <c r="CY88" s="22" t="e">
        <f t="shared" si="132"/>
        <v>#DIV/0!</v>
      </c>
      <c r="CZ88" s="22">
        <f t="shared" si="133"/>
        <v>0</v>
      </c>
      <c r="DA88" s="22">
        <f t="shared" si="134"/>
        <v>0</v>
      </c>
      <c r="DB88" s="22">
        <f t="shared" si="135"/>
        <v>0</v>
      </c>
      <c r="DC88" s="22">
        <f t="shared" si="136"/>
        <v>0</v>
      </c>
      <c r="DE88" s="22">
        <f t="shared" si="169"/>
        <v>0</v>
      </c>
      <c r="DF88" s="22">
        <f t="shared" si="170"/>
        <v>1</v>
      </c>
      <c r="DG88" s="22">
        <f t="shared" si="171"/>
        <v>1</v>
      </c>
      <c r="DH88" s="22">
        <f t="shared" si="172"/>
        <v>1</v>
      </c>
      <c r="DI88" s="22">
        <f t="shared" si="173"/>
        <v>1</v>
      </c>
      <c r="DJ88" s="22">
        <f t="shared" si="174"/>
        <v>0</v>
      </c>
      <c r="DK88" s="22">
        <f t="shared" si="175"/>
        <v>1</v>
      </c>
      <c r="DL88" s="22">
        <f t="shared" si="176"/>
        <v>0</v>
      </c>
      <c r="DM88" s="22">
        <f t="shared" si="177"/>
        <v>0</v>
      </c>
      <c r="DN88" s="22">
        <f t="shared" si="178"/>
        <v>0</v>
      </c>
      <c r="DO88" s="22">
        <f t="shared" si="179"/>
        <v>0</v>
      </c>
      <c r="DP88" s="22">
        <f t="shared" si="180"/>
        <v>0</v>
      </c>
      <c r="DQ88" s="22">
        <f t="shared" si="181"/>
        <v>0</v>
      </c>
    </row>
    <row r="89" spans="1:121" s="22" customFormat="1" ht="15.75" thickBot="1">
      <c r="A89" s="150" t="str">
        <f>UNINOVE!A8</f>
        <v>UNINOVE</v>
      </c>
      <c r="B89" s="150">
        <f>UNINOVE!B8</f>
        <v>6</v>
      </c>
      <c r="C89" s="150" t="str">
        <f>UNINOVE!C8</f>
        <v xml:space="preserve">José Antônio Silva Júnior </v>
      </c>
      <c r="D89" s="99" t="str">
        <f>UNINOVE!D8</f>
        <v>P</v>
      </c>
      <c r="E89" s="150">
        <f>UNINOVE!E8</f>
        <v>1</v>
      </c>
      <c r="F89" s="150">
        <f>UNINOVE!F8</f>
        <v>2</v>
      </c>
      <c r="G89" s="150">
        <f>UNINOVE!G8</f>
        <v>1</v>
      </c>
      <c r="H89" s="150">
        <f>UNINOVE!H8</f>
        <v>0</v>
      </c>
      <c r="I89" s="150">
        <f>UNINOVE!I8</f>
        <v>2</v>
      </c>
      <c r="J89" s="150">
        <f>UNINOVE!J8</f>
        <v>0</v>
      </c>
      <c r="K89" s="150">
        <f>UNINOVE!K8</f>
        <v>0</v>
      </c>
      <c r="L89" s="150">
        <f>UNINOVE!L8</f>
        <v>0</v>
      </c>
      <c r="M89" s="150">
        <f>UNINOVE!M8</f>
        <v>0</v>
      </c>
      <c r="N89" s="150">
        <f>UNINOVE!N8</f>
        <v>0</v>
      </c>
      <c r="O89" s="150">
        <f>UNINOVE!O8</f>
        <v>0</v>
      </c>
      <c r="P89" s="150">
        <f>UNINOVE!P8</f>
        <v>0</v>
      </c>
      <c r="Q89" s="150">
        <f>UNINOVE!Q8</f>
        <v>0</v>
      </c>
      <c r="R89" s="150">
        <f>UNINOVE!R8</f>
        <v>0</v>
      </c>
      <c r="S89" s="150">
        <f>UNINOVE!S8</f>
        <v>0</v>
      </c>
      <c r="T89" s="99" t="str">
        <f>UNINOVE!T8</f>
        <v>P</v>
      </c>
      <c r="U89" s="150">
        <f>UNINOVE!U8</f>
        <v>0</v>
      </c>
      <c r="V89" s="150">
        <f>UNINOVE!V8</f>
        <v>5</v>
      </c>
      <c r="W89" s="150">
        <f>UNINOVE!W8</f>
        <v>0</v>
      </c>
      <c r="X89" s="150">
        <f>UNINOVE!X8</f>
        <v>1</v>
      </c>
      <c r="Y89" s="150">
        <f>UNINOVE!Y8</f>
        <v>0</v>
      </c>
      <c r="Z89" s="150">
        <f>UNINOVE!Z8</f>
        <v>0</v>
      </c>
      <c r="AA89" s="150">
        <f>UNINOVE!AA8</f>
        <v>0</v>
      </c>
      <c r="AB89" s="150">
        <f>UNINOVE!AB8</f>
        <v>0</v>
      </c>
      <c r="AC89" s="150">
        <f>UNINOVE!AC8</f>
        <v>0</v>
      </c>
      <c r="AD89" s="150">
        <f>UNINOVE!AD8</f>
        <v>0</v>
      </c>
      <c r="AE89" s="150">
        <f>UNINOVE!AE8</f>
        <v>0</v>
      </c>
      <c r="AF89" s="150">
        <f>UNINOVE!AF8</f>
        <v>0</v>
      </c>
      <c r="AG89" s="150">
        <f>UNINOVE!AG8</f>
        <v>0</v>
      </c>
      <c r="AH89" s="150">
        <f>UNINOVE!AH8</f>
        <v>0</v>
      </c>
      <c r="AI89" s="150">
        <f>UNINOVE!AI8</f>
        <v>0</v>
      </c>
      <c r="AJ89" s="48"/>
      <c r="AK89" s="89"/>
      <c r="AL89" s="31"/>
      <c r="AM89" s="31"/>
      <c r="AN89" s="25"/>
      <c r="AO89" s="25"/>
      <c r="AP89" s="25"/>
      <c r="AQ89" s="25"/>
      <c r="AR89" s="26"/>
      <c r="AS89" s="24"/>
      <c r="AT89" s="24"/>
      <c r="AU89" s="24"/>
      <c r="AV89" s="24"/>
      <c r="AW89" s="24"/>
      <c r="AX89" s="24"/>
      <c r="AY89" s="24"/>
      <c r="AZ89" s="27">
        <f t="shared" si="141"/>
        <v>2</v>
      </c>
      <c r="BA89" s="28">
        <f t="shared" si="142"/>
        <v>1</v>
      </c>
      <c r="BB89" s="29">
        <f t="shared" si="143"/>
        <v>7</v>
      </c>
      <c r="BC89" s="29">
        <f t="shared" si="144"/>
        <v>8</v>
      </c>
      <c r="BD89" s="29">
        <f t="shared" si="145"/>
        <v>1</v>
      </c>
      <c r="BE89" s="29">
        <f t="shared" si="146"/>
        <v>9</v>
      </c>
      <c r="BF89" s="29">
        <f t="shared" si="147"/>
        <v>1</v>
      </c>
      <c r="BG89" s="29">
        <f t="shared" si="148"/>
        <v>10</v>
      </c>
      <c r="BH89" s="29">
        <f t="shared" si="149"/>
        <v>2</v>
      </c>
      <c r="BI89" s="29">
        <f t="shared" si="150"/>
        <v>0</v>
      </c>
      <c r="BJ89" s="29">
        <f t="shared" si="151"/>
        <v>0</v>
      </c>
      <c r="BK89" s="29">
        <f t="shared" si="152"/>
        <v>0</v>
      </c>
      <c r="BL89" s="29">
        <f t="shared" si="153"/>
        <v>0</v>
      </c>
      <c r="BM89" s="29">
        <f t="shared" si="154"/>
        <v>0</v>
      </c>
      <c r="BN89" s="29">
        <f t="shared" si="155"/>
        <v>0</v>
      </c>
      <c r="BO89" s="29">
        <f t="shared" si="156"/>
        <v>0</v>
      </c>
      <c r="BP89" s="29">
        <f t="shared" si="157"/>
        <v>0</v>
      </c>
      <c r="BQ89" s="29">
        <f t="shared" si="158"/>
        <v>0</v>
      </c>
      <c r="BR89" s="29">
        <f t="shared" si="159"/>
        <v>0</v>
      </c>
      <c r="BS89" s="29">
        <f t="shared" si="160"/>
        <v>0</v>
      </c>
      <c r="BT89" s="29">
        <f t="shared" si="161"/>
        <v>0</v>
      </c>
      <c r="BU89" s="30">
        <f t="shared" si="162"/>
        <v>0</v>
      </c>
      <c r="BV89" s="30">
        <f t="shared" si="163"/>
        <v>0</v>
      </c>
      <c r="BX89" s="28">
        <f t="shared" si="164"/>
        <v>800</v>
      </c>
      <c r="BY89" s="29">
        <f t="shared" si="165"/>
        <v>0</v>
      </c>
      <c r="BZ89" s="29">
        <f t="shared" si="166"/>
        <v>0</v>
      </c>
      <c r="CA89" s="29">
        <f t="shared" si="167"/>
        <v>0</v>
      </c>
      <c r="CB89" s="29">
        <f t="shared" si="168"/>
        <v>0</v>
      </c>
      <c r="CC89" s="30">
        <f t="shared" si="137"/>
        <v>800</v>
      </c>
      <c r="CD89" s="156">
        <f t="shared" si="115"/>
        <v>653.33333333333337</v>
      </c>
      <c r="CE89" s="22">
        <f t="shared" si="138"/>
        <v>3</v>
      </c>
      <c r="CF89" s="156">
        <f t="shared" si="116"/>
        <v>613.33333333333337</v>
      </c>
      <c r="CG89" s="22">
        <f t="shared" si="139"/>
        <v>4</v>
      </c>
      <c r="CH89" s="156">
        <f t="shared" si="117"/>
        <v>573.33333333333337</v>
      </c>
      <c r="CI89" s="22">
        <f t="shared" si="140"/>
        <v>5</v>
      </c>
      <c r="CJ89" s="22">
        <f t="shared" si="118"/>
        <v>0.99918815962030849</v>
      </c>
      <c r="CK89" s="22">
        <f t="shared" si="119"/>
        <v>0.99918815962030849</v>
      </c>
      <c r="CM89" s="22">
        <f t="shared" si="120"/>
        <v>0.8</v>
      </c>
      <c r="CN89" s="22">
        <f t="shared" si="121"/>
        <v>2.2222222222222223</v>
      </c>
      <c r="CO89" s="22">
        <f t="shared" si="122"/>
        <v>0.19880715705765406</v>
      </c>
      <c r="CP89" s="22">
        <f t="shared" si="123"/>
        <v>0.44052863436123346</v>
      </c>
      <c r="CQ89" s="22">
        <f t="shared" si="124"/>
        <v>2.0202020202020203</v>
      </c>
      <c r="CR89" s="22">
        <f t="shared" si="125"/>
        <v>0</v>
      </c>
      <c r="CS89" s="22">
        <f t="shared" si="126"/>
        <v>0</v>
      </c>
      <c r="CT89" s="22" t="e">
        <f t="shared" si="127"/>
        <v>#DIV/0!</v>
      </c>
      <c r="CU89" s="22" t="e">
        <f t="shared" si="128"/>
        <v>#DIV/0!</v>
      </c>
      <c r="CV89" s="22">
        <f t="shared" si="129"/>
        <v>0</v>
      </c>
      <c r="CW89" s="22">
        <f t="shared" si="130"/>
        <v>0</v>
      </c>
      <c r="CX89" s="22">
        <f t="shared" si="131"/>
        <v>0</v>
      </c>
      <c r="CY89" s="22" t="e">
        <f t="shared" si="132"/>
        <v>#DIV/0!</v>
      </c>
      <c r="CZ89" s="22">
        <f t="shared" si="133"/>
        <v>0</v>
      </c>
      <c r="DA89" s="22">
        <f t="shared" si="134"/>
        <v>0</v>
      </c>
      <c r="DB89" s="22">
        <f t="shared" si="135"/>
        <v>0</v>
      </c>
      <c r="DC89" s="22">
        <f t="shared" si="136"/>
        <v>0</v>
      </c>
      <c r="DE89" s="22">
        <f t="shared" si="169"/>
        <v>1</v>
      </c>
      <c r="DF89" s="22">
        <f t="shared" si="170"/>
        <v>1</v>
      </c>
      <c r="DG89" s="22">
        <f t="shared" si="171"/>
        <v>1</v>
      </c>
      <c r="DH89" s="22">
        <f t="shared" si="172"/>
        <v>1</v>
      </c>
      <c r="DI89" s="22">
        <f t="shared" si="173"/>
        <v>1</v>
      </c>
      <c r="DJ89" s="22">
        <f t="shared" si="174"/>
        <v>0</v>
      </c>
      <c r="DK89" s="22">
        <f t="shared" si="175"/>
        <v>0</v>
      </c>
      <c r="DL89" s="22">
        <f t="shared" si="176"/>
        <v>0</v>
      </c>
      <c r="DM89" s="22">
        <f t="shared" si="177"/>
        <v>0</v>
      </c>
      <c r="DN89" s="22">
        <f t="shared" si="178"/>
        <v>0</v>
      </c>
      <c r="DO89" s="22">
        <f t="shared" si="179"/>
        <v>0</v>
      </c>
      <c r="DP89" s="22">
        <f t="shared" si="180"/>
        <v>0</v>
      </c>
      <c r="DQ89" s="22">
        <f t="shared" si="181"/>
        <v>0</v>
      </c>
    </row>
    <row r="90" spans="1:121" s="22" customFormat="1" ht="15.75" thickBot="1">
      <c r="A90" s="150" t="str">
        <f>UNINOVE!A9</f>
        <v>UNINOVE</v>
      </c>
      <c r="B90" s="150">
        <f>UNINOVE!B9</f>
        <v>7</v>
      </c>
      <c r="C90" s="150" t="str">
        <f>UNINOVE!C9</f>
        <v>Kátia de Angelis</v>
      </c>
      <c r="D90" s="99" t="str">
        <f>UNINOVE!D9</f>
        <v>C</v>
      </c>
      <c r="E90" s="150">
        <f>UNINOVE!E9</f>
        <v>0</v>
      </c>
      <c r="F90" s="150">
        <f>UNINOVE!F9</f>
        <v>0</v>
      </c>
      <c r="G90" s="150">
        <f>UNINOVE!G9</f>
        <v>0</v>
      </c>
      <c r="H90" s="150">
        <f>UNINOVE!H9</f>
        <v>0</v>
      </c>
      <c r="I90" s="150">
        <f>UNINOVE!I9</f>
        <v>0</v>
      </c>
      <c r="J90" s="150">
        <f>UNINOVE!J9</f>
        <v>0</v>
      </c>
      <c r="K90" s="150">
        <f>UNINOVE!K9</f>
        <v>0</v>
      </c>
      <c r="L90" s="150">
        <f>UNINOVE!L9</f>
        <v>0</v>
      </c>
      <c r="M90" s="150">
        <f>UNINOVE!M9</f>
        <v>0</v>
      </c>
      <c r="N90" s="150">
        <f>UNINOVE!N9</f>
        <v>0</v>
      </c>
      <c r="O90" s="150">
        <f>UNINOVE!O9</f>
        <v>0</v>
      </c>
      <c r="P90" s="150">
        <f>UNINOVE!P9</f>
        <v>0</v>
      </c>
      <c r="Q90" s="150">
        <f>UNINOVE!Q9</f>
        <v>0</v>
      </c>
      <c r="R90" s="150">
        <f>UNINOVE!R9</f>
        <v>0</v>
      </c>
      <c r="S90" s="150">
        <f>UNINOVE!S9</f>
        <v>0</v>
      </c>
      <c r="T90" s="99" t="str">
        <f>UNINOVE!T9</f>
        <v>P</v>
      </c>
      <c r="U90" s="150">
        <f>UNINOVE!U9</f>
        <v>1</v>
      </c>
      <c r="V90" s="150">
        <f>UNINOVE!V9</f>
        <v>2</v>
      </c>
      <c r="W90" s="150">
        <f>UNINOVE!W9</f>
        <v>2</v>
      </c>
      <c r="X90" s="150">
        <f>UNINOVE!X9</f>
        <v>0</v>
      </c>
      <c r="Y90" s="150">
        <f>UNINOVE!Y9</f>
        <v>1</v>
      </c>
      <c r="Z90" s="150">
        <f>UNINOVE!Z9</f>
        <v>0</v>
      </c>
      <c r="AA90" s="150">
        <f>UNINOVE!AA9</f>
        <v>0</v>
      </c>
      <c r="AB90" s="150">
        <f>UNINOVE!AB9</f>
        <v>0</v>
      </c>
      <c r="AC90" s="150">
        <f>UNINOVE!AC9</f>
        <v>0</v>
      </c>
      <c r="AD90" s="150">
        <f>UNINOVE!AD9</f>
        <v>0</v>
      </c>
      <c r="AE90" s="150">
        <f>UNINOVE!AE9</f>
        <v>0</v>
      </c>
      <c r="AF90" s="150">
        <f>UNINOVE!AF9</f>
        <v>0</v>
      </c>
      <c r="AG90" s="150">
        <f>UNINOVE!AG9</f>
        <v>0</v>
      </c>
      <c r="AH90" s="150">
        <f>UNINOVE!AH9</f>
        <v>0</v>
      </c>
      <c r="AI90" s="150">
        <f>UNINOVE!AI9</f>
        <v>0</v>
      </c>
      <c r="AJ90" s="48"/>
      <c r="AK90" s="89"/>
      <c r="AL90" s="31"/>
      <c r="AM90" s="31"/>
      <c r="AN90" s="25"/>
      <c r="AO90" s="25"/>
      <c r="AP90" s="25"/>
      <c r="AQ90" s="25"/>
      <c r="AR90" s="26"/>
      <c r="AS90" s="24"/>
      <c r="AT90" s="24"/>
      <c r="AU90" s="24"/>
      <c r="AV90" s="24"/>
      <c r="AW90" s="24"/>
      <c r="AX90" s="24"/>
      <c r="AY90" s="24"/>
      <c r="AZ90" s="27">
        <f t="shared" si="141"/>
        <v>1</v>
      </c>
      <c r="BA90" s="28">
        <f t="shared" si="142"/>
        <v>1</v>
      </c>
      <c r="BB90" s="29">
        <f t="shared" si="143"/>
        <v>2</v>
      </c>
      <c r="BC90" s="29">
        <f t="shared" si="144"/>
        <v>3</v>
      </c>
      <c r="BD90" s="29">
        <f t="shared" si="145"/>
        <v>2</v>
      </c>
      <c r="BE90" s="29">
        <f t="shared" si="146"/>
        <v>5</v>
      </c>
      <c r="BF90" s="29">
        <f t="shared" si="147"/>
        <v>0</v>
      </c>
      <c r="BG90" s="29">
        <f t="shared" si="148"/>
        <v>5</v>
      </c>
      <c r="BH90" s="29">
        <f t="shared" si="149"/>
        <v>1</v>
      </c>
      <c r="BI90" s="29">
        <f t="shared" si="150"/>
        <v>0</v>
      </c>
      <c r="BJ90" s="29">
        <f t="shared" si="151"/>
        <v>0</v>
      </c>
      <c r="BK90" s="29">
        <f t="shared" si="152"/>
        <v>0</v>
      </c>
      <c r="BL90" s="29">
        <f t="shared" si="153"/>
        <v>0</v>
      </c>
      <c r="BM90" s="29">
        <f t="shared" si="154"/>
        <v>0</v>
      </c>
      <c r="BN90" s="29">
        <f t="shared" si="155"/>
        <v>0</v>
      </c>
      <c r="BO90" s="29">
        <f t="shared" si="156"/>
        <v>0</v>
      </c>
      <c r="BP90" s="29">
        <f t="shared" si="157"/>
        <v>0</v>
      </c>
      <c r="BQ90" s="29">
        <f t="shared" si="158"/>
        <v>0</v>
      </c>
      <c r="BR90" s="29">
        <f t="shared" si="159"/>
        <v>0</v>
      </c>
      <c r="BS90" s="29">
        <f t="shared" si="160"/>
        <v>0</v>
      </c>
      <c r="BT90" s="29">
        <f t="shared" si="161"/>
        <v>0</v>
      </c>
      <c r="BU90" s="30">
        <f t="shared" si="162"/>
        <v>0</v>
      </c>
      <c r="BV90" s="30">
        <f t="shared" si="163"/>
        <v>0</v>
      </c>
      <c r="BX90" s="28">
        <f t="shared" si="164"/>
        <v>400</v>
      </c>
      <c r="BY90" s="29">
        <f t="shared" si="165"/>
        <v>0</v>
      </c>
      <c r="BZ90" s="29">
        <f t="shared" si="166"/>
        <v>0</v>
      </c>
      <c r="CA90" s="29">
        <f t="shared" si="167"/>
        <v>0</v>
      </c>
      <c r="CB90" s="29">
        <f t="shared" si="168"/>
        <v>0</v>
      </c>
      <c r="CC90" s="30">
        <f t="shared" si="137"/>
        <v>400</v>
      </c>
      <c r="CD90" s="156">
        <f t="shared" si="115"/>
        <v>326.66666666666669</v>
      </c>
      <c r="CE90" s="22">
        <f t="shared" si="138"/>
        <v>3</v>
      </c>
      <c r="CF90" s="156">
        <f t="shared" si="116"/>
        <v>306.66666666666669</v>
      </c>
      <c r="CG90" s="22">
        <f t="shared" si="139"/>
        <v>4</v>
      </c>
      <c r="CH90" s="156">
        <f t="shared" si="117"/>
        <v>286.66666666666669</v>
      </c>
      <c r="CI90" s="22">
        <f t="shared" si="140"/>
        <v>5</v>
      </c>
      <c r="CJ90" s="22">
        <f t="shared" si="118"/>
        <v>0.49959407981015425</v>
      </c>
      <c r="CK90" s="22">
        <f t="shared" si="119"/>
        <v>0.49959407981015425</v>
      </c>
      <c r="CM90" s="22">
        <f t="shared" si="120"/>
        <v>0.8</v>
      </c>
      <c r="CN90" s="22">
        <f t="shared" si="121"/>
        <v>0.63492063492063489</v>
      </c>
      <c r="CO90" s="22">
        <f t="shared" si="122"/>
        <v>0.39761431411530812</v>
      </c>
      <c r="CP90" s="22">
        <f t="shared" si="123"/>
        <v>0</v>
      </c>
      <c r="CQ90" s="22">
        <f t="shared" si="124"/>
        <v>1.0101010101010102</v>
      </c>
      <c r="CR90" s="22">
        <f t="shared" si="125"/>
        <v>0</v>
      </c>
      <c r="CS90" s="22">
        <f t="shared" si="126"/>
        <v>0</v>
      </c>
      <c r="CT90" s="22" t="e">
        <f t="shared" si="127"/>
        <v>#DIV/0!</v>
      </c>
      <c r="CU90" s="22" t="e">
        <f t="shared" si="128"/>
        <v>#DIV/0!</v>
      </c>
      <c r="CV90" s="22">
        <f t="shared" si="129"/>
        <v>0</v>
      </c>
      <c r="CW90" s="22">
        <f t="shared" si="130"/>
        <v>0</v>
      </c>
      <c r="CX90" s="22">
        <f t="shared" si="131"/>
        <v>0</v>
      </c>
      <c r="CY90" s="22" t="e">
        <f t="shared" si="132"/>
        <v>#DIV/0!</v>
      </c>
      <c r="CZ90" s="22">
        <f t="shared" si="133"/>
        <v>0</v>
      </c>
      <c r="DA90" s="22">
        <f t="shared" si="134"/>
        <v>0</v>
      </c>
      <c r="DB90" s="22">
        <f t="shared" si="135"/>
        <v>0</v>
      </c>
      <c r="DC90" s="22">
        <f t="shared" si="136"/>
        <v>0</v>
      </c>
      <c r="DE90" s="22">
        <f t="shared" si="169"/>
        <v>1</v>
      </c>
      <c r="DF90" s="22">
        <f t="shared" si="170"/>
        <v>1</v>
      </c>
      <c r="DG90" s="22">
        <f t="shared" si="171"/>
        <v>1</v>
      </c>
      <c r="DH90" s="22">
        <f t="shared" si="172"/>
        <v>0</v>
      </c>
      <c r="DI90" s="22">
        <f t="shared" si="173"/>
        <v>1</v>
      </c>
      <c r="DJ90" s="22">
        <f t="shared" si="174"/>
        <v>0</v>
      </c>
      <c r="DK90" s="22">
        <f t="shared" si="175"/>
        <v>0</v>
      </c>
      <c r="DL90" s="22">
        <f t="shared" si="176"/>
        <v>0</v>
      </c>
      <c r="DM90" s="22">
        <f t="shared" si="177"/>
        <v>0</v>
      </c>
      <c r="DN90" s="22">
        <f t="shared" si="178"/>
        <v>0</v>
      </c>
      <c r="DO90" s="22">
        <f t="shared" si="179"/>
        <v>0</v>
      </c>
      <c r="DP90" s="22">
        <f t="shared" si="180"/>
        <v>0</v>
      </c>
      <c r="DQ90" s="22">
        <f t="shared" si="181"/>
        <v>0</v>
      </c>
    </row>
    <row r="91" spans="1:121" s="22" customFormat="1" ht="15.75" thickBot="1">
      <c r="A91" s="150" t="str">
        <f>UNINOVE!A10</f>
        <v>UNINOVE</v>
      </c>
      <c r="B91" s="150">
        <f>UNINOVE!B10</f>
        <v>8</v>
      </c>
      <c r="C91" s="150" t="str">
        <f>UNINOVE!C10</f>
        <v xml:space="preserve">Kristianne Porta Santos Fernandes </v>
      </c>
      <c r="D91" s="99" t="str">
        <f>UNINOVE!D10</f>
        <v>p</v>
      </c>
      <c r="E91" s="150">
        <f>UNINOVE!E10</f>
        <v>0</v>
      </c>
      <c r="F91" s="150">
        <f>UNINOVE!F10</f>
        <v>1</v>
      </c>
      <c r="G91" s="150">
        <f>UNINOVE!G10</f>
        <v>5</v>
      </c>
      <c r="H91" s="150">
        <f>UNINOVE!H10</f>
        <v>2</v>
      </c>
      <c r="I91" s="150">
        <f>UNINOVE!I10</f>
        <v>7</v>
      </c>
      <c r="J91" s="150">
        <f>UNINOVE!J10</f>
        <v>0</v>
      </c>
      <c r="K91" s="150">
        <f>UNINOVE!K10</f>
        <v>1</v>
      </c>
      <c r="L91" s="150">
        <f>UNINOVE!L10</f>
        <v>0</v>
      </c>
      <c r="M91" s="150">
        <f>UNINOVE!M10</f>
        <v>0</v>
      </c>
      <c r="N91" s="150">
        <f>UNINOVE!N10</f>
        <v>0</v>
      </c>
      <c r="O91" s="150">
        <f>UNINOVE!O10</f>
        <v>0</v>
      </c>
      <c r="P91" s="150">
        <f>UNINOVE!P10</f>
        <v>0</v>
      </c>
      <c r="Q91" s="150">
        <f>UNINOVE!Q10</f>
        <v>0</v>
      </c>
      <c r="R91" s="150">
        <f>UNINOVE!R10</f>
        <v>0</v>
      </c>
      <c r="S91" s="150">
        <f>UNINOVE!S10</f>
        <v>0</v>
      </c>
      <c r="T91" s="99" t="str">
        <f>UNINOVE!T10</f>
        <v>p</v>
      </c>
      <c r="U91" s="150">
        <f>UNINOVE!U10</f>
        <v>0</v>
      </c>
      <c r="V91" s="150">
        <f>UNINOVE!V10</f>
        <v>2</v>
      </c>
      <c r="W91" s="150">
        <f>UNINOVE!W10</f>
        <v>4</v>
      </c>
      <c r="X91" s="150">
        <f>UNINOVE!X10</f>
        <v>3</v>
      </c>
      <c r="Y91" s="150">
        <f>UNINOVE!Y10</f>
        <v>1</v>
      </c>
      <c r="Z91" s="150">
        <f>UNINOVE!Z10</f>
        <v>0</v>
      </c>
      <c r="AA91" s="150">
        <f>UNINOVE!AA10</f>
        <v>0</v>
      </c>
      <c r="AB91" s="150">
        <f>UNINOVE!AB10</f>
        <v>0</v>
      </c>
      <c r="AC91" s="150">
        <f>UNINOVE!AC10</f>
        <v>0</v>
      </c>
      <c r="AD91" s="150">
        <f>UNINOVE!AD10</f>
        <v>0</v>
      </c>
      <c r="AE91" s="150">
        <f>UNINOVE!AE10</f>
        <v>0</v>
      </c>
      <c r="AF91" s="150">
        <f>UNINOVE!AF10</f>
        <v>0</v>
      </c>
      <c r="AG91" s="150">
        <f>UNINOVE!AG10</f>
        <v>0</v>
      </c>
      <c r="AH91" s="150">
        <f>UNINOVE!AH10</f>
        <v>0</v>
      </c>
      <c r="AI91" s="150">
        <f>UNINOVE!AI10</f>
        <v>0</v>
      </c>
      <c r="AJ91" s="48"/>
      <c r="AK91" s="89"/>
      <c r="AL91" s="31"/>
      <c r="AM91" s="31"/>
      <c r="AN91" s="25"/>
      <c r="AO91" s="25"/>
      <c r="AP91" s="25"/>
      <c r="AQ91" s="25"/>
      <c r="AR91" s="26"/>
      <c r="AS91" s="24"/>
      <c r="AT91" s="24"/>
      <c r="AU91" s="24"/>
      <c r="AV91" s="24"/>
      <c r="AW91" s="24"/>
      <c r="AX91" s="24"/>
      <c r="AY91" s="24"/>
      <c r="AZ91" s="27">
        <f t="shared" si="141"/>
        <v>2</v>
      </c>
      <c r="BA91" s="28">
        <f t="shared" si="142"/>
        <v>0</v>
      </c>
      <c r="BB91" s="29">
        <f t="shared" si="143"/>
        <v>3</v>
      </c>
      <c r="BC91" s="29">
        <f t="shared" si="144"/>
        <v>3</v>
      </c>
      <c r="BD91" s="29">
        <f t="shared" si="145"/>
        <v>9</v>
      </c>
      <c r="BE91" s="29">
        <f t="shared" si="146"/>
        <v>12</v>
      </c>
      <c r="BF91" s="29">
        <f t="shared" si="147"/>
        <v>5</v>
      </c>
      <c r="BG91" s="29">
        <f t="shared" si="148"/>
        <v>17</v>
      </c>
      <c r="BH91" s="29">
        <f t="shared" si="149"/>
        <v>8</v>
      </c>
      <c r="BI91" s="29">
        <f t="shared" si="150"/>
        <v>0</v>
      </c>
      <c r="BJ91" s="29">
        <f t="shared" si="151"/>
        <v>1</v>
      </c>
      <c r="BK91" s="29">
        <f t="shared" si="152"/>
        <v>0</v>
      </c>
      <c r="BL91" s="29">
        <f t="shared" si="153"/>
        <v>0</v>
      </c>
      <c r="BM91" s="29">
        <f t="shared" si="154"/>
        <v>0</v>
      </c>
      <c r="BN91" s="29">
        <f t="shared" si="155"/>
        <v>0</v>
      </c>
      <c r="BO91" s="29">
        <f t="shared" si="156"/>
        <v>0</v>
      </c>
      <c r="BP91" s="29">
        <f t="shared" si="157"/>
        <v>0</v>
      </c>
      <c r="BQ91" s="29">
        <f t="shared" si="158"/>
        <v>0</v>
      </c>
      <c r="BR91" s="29">
        <f t="shared" si="159"/>
        <v>0</v>
      </c>
      <c r="BS91" s="29">
        <f t="shared" si="160"/>
        <v>0</v>
      </c>
      <c r="BT91" s="29">
        <f t="shared" si="161"/>
        <v>0</v>
      </c>
      <c r="BU91" s="30">
        <f t="shared" si="162"/>
        <v>0</v>
      </c>
      <c r="BV91" s="30">
        <f t="shared" si="163"/>
        <v>0</v>
      </c>
      <c r="BX91" s="28">
        <f t="shared" si="164"/>
        <v>1140</v>
      </c>
      <c r="BY91" s="29">
        <f t="shared" si="165"/>
        <v>0</v>
      </c>
      <c r="BZ91" s="29">
        <f t="shared" si="166"/>
        <v>5</v>
      </c>
      <c r="CA91" s="29">
        <f t="shared" si="167"/>
        <v>0</v>
      </c>
      <c r="CB91" s="29">
        <f t="shared" si="168"/>
        <v>0</v>
      </c>
      <c r="CC91" s="30">
        <f t="shared" si="137"/>
        <v>1145</v>
      </c>
      <c r="CD91" s="156">
        <f t="shared" si="115"/>
        <v>998.33333333333337</v>
      </c>
      <c r="CE91" s="22">
        <f t="shared" si="138"/>
        <v>3</v>
      </c>
      <c r="CF91" s="156">
        <f t="shared" si="116"/>
        <v>958.33333333333337</v>
      </c>
      <c r="CG91" s="22">
        <f t="shared" si="139"/>
        <v>4</v>
      </c>
      <c r="CH91" s="156">
        <f t="shared" si="117"/>
        <v>918.33333333333337</v>
      </c>
      <c r="CI91" s="22">
        <f t="shared" si="140"/>
        <v>5</v>
      </c>
      <c r="CJ91" s="22">
        <f t="shared" si="118"/>
        <v>1.4300880534565665</v>
      </c>
      <c r="CK91" s="22">
        <f t="shared" si="119"/>
        <v>1.4300880534565665</v>
      </c>
      <c r="CM91" s="22">
        <f t="shared" si="120"/>
        <v>0</v>
      </c>
      <c r="CN91" s="22">
        <f t="shared" si="121"/>
        <v>0.95238095238095244</v>
      </c>
      <c r="CO91" s="22">
        <f t="shared" si="122"/>
        <v>1.7892644135188867</v>
      </c>
      <c r="CP91" s="22">
        <f t="shared" si="123"/>
        <v>2.2026431718061672</v>
      </c>
      <c r="CQ91" s="22">
        <f t="shared" si="124"/>
        <v>8.0808080808080813</v>
      </c>
      <c r="CR91" s="22">
        <f t="shared" si="125"/>
        <v>0</v>
      </c>
      <c r="CS91" s="22">
        <f t="shared" si="126"/>
        <v>2.6315789473684212</v>
      </c>
      <c r="CT91" s="22" t="e">
        <f t="shared" si="127"/>
        <v>#DIV/0!</v>
      </c>
      <c r="CU91" s="22" t="e">
        <f t="shared" si="128"/>
        <v>#DIV/0!</v>
      </c>
      <c r="CV91" s="22">
        <f t="shared" si="129"/>
        <v>0</v>
      </c>
      <c r="CW91" s="22">
        <f t="shared" si="130"/>
        <v>0</v>
      </c>
      <c r="CX91" s="22">
        <f t="shared" si="131"/>
        <v>0</v>
      </c>
      <c r="CY91" s="22" t="e">
        <f t="shared" si="132"/>
        <v>#DIV/0!</v>
      </c>
      <c r="CZ91" s="22">
        <f t="shared" si="133"/>
        <v>0</v>
      </c>
      <c r="DA91" s="22">
        <f t="shared" si="134"/>
        <v>0</v>
      </c>
      <c r="DB91" s="22">
        <f t="shared" si="135"/>
        <v>0</v>
      </c>
      <c r="DC91" s="22">
        <f t="shared" si="136"/>
        <v>0</v>
      </c>
      <c r="DE91" s="22">
        <f t="shared" si="169"/>
        <v>0</v>
      </c>
      <c r="DF91" s="22">
        <f t="shared" si="170"/>
        <v>1</v>
      </c>
      <c r="DG91" s="22">
        <f t="shared" si="171"/>
        <v>1</v>
      </c>
      <c r="DH91" s="22">
        <f t="shared" si="172"/>
        <v>1</v>
      </c>
      <c r="DI91" s="22">
        <f t="shared" si="173"/>
        <v>1</v>
      </c>
      <c r="DJ91" s="22">
        <f t="shared" si="174"/>
        <v>0</v>
      </c>
      <c r="DK91" s="22">
        <f t="shared" si="175"/>
        <v>1</v>
      </c>
      <c r="DL91" s="22">
        <f t="shared" si="176"/>
        <v>0</v>
      </c>
      <c r="DM91" s="22">
        <f t="shared" si="177"/>
        <v>0</v>
      </c>
      <c r="DN91" s="22">
        <f t="shared" si="178"/>
        <v>0</v>
      </c>
      <c r="DO91" s="22">
        <f t="shared" si="179"/>
        <v>0</v>
      </c>
      <c r="DP91" s="22">
        <f t="shared" si="180"/>
        <v>0</v>
      </c>
      <c r="DQ91" s="22">
        <f t="shared" si="181"/>
        <v>0</v>
      </c>
    </row>
    <row r="92" spans="1:121" s="22" customFormat="1" ht="15.75" thickBot="1">
      <c r="A92" s="150" t="str">
        <f>UNINOVE!A11</f>
        <v>UNINOVE</v>
      </c>
      <c r="B92" s="150">
        <f>UNINOVE!B11</f>
        <v>9</v>
      </c>
      <c r="C92" s="150" t="str">
        <f>UNINOVE!C11</f>
        <v xml:space="preserve">Luciana Maria Malosá Sampaio </v>
      </c>
      <c r="D92" s="99" t="str">
        <f>UNINOVE!D11</f>
        <v>P</v>
      </c>
      <c r="E92" s="150">
        <f>UNINOVE!E11</f>
        <v>2</v>
      </c>
      <c r="F92" s="150">
        <f>UNINOVE!F11</f>
        <v>1</v>
      </c>
      <c r="G92" s="150">
        <f>UNINOVE!G11</f>
        <v>4</v>
      </c>
      <c r="H92" s="150">
        <f>UNINOVE!H11</f>
        <v>3</v>
      </c>
      <c r="I92" s="150">
        <f>UNINOVE!I11</f>
        <v>3</v>
      </c>
      <c r="J92" s="150">
        <f>UNINOVE!J11</f>
        <v>0</v>
      </c>
      <c r="K92" s="150">
        <f>UNINOVE!K11</f>
        <v>0</v>
      </c>
      <c r="L92" s="150">
        <f>UNINOVE!L11</f>
        <v>0</v>
      </c>
      <c r="M92" s="150">
        <f>UNINOVE!M11</f>
        <v>0</v>
      </c>
      <c r="N92" s="150">
        <f>UNINOVE!N11</f>
        <v>0</v>
      </c>
      <c r="O92" s="150">
        <f>UNINOVE!O11</f>
        <v>0</v>
      </c>
      <c r="P92" s="150">
        <f>UNINOVE!P11</f>
        <v>0</v>
      </c>
      <c r="Q92" s="150">
        <f>UNINOVE!Q11</f>
        <v>0</v>
      </c>
      <c r="R92" s="150">
        <f>UNINOVE!R11</f>
        <v>0</v>
      </c>
      <c r="S92" s="150">
        <f>UNINOVE!S11</f>
        <v>0</v>
      </c>
      <c r="T92" s="99" t="str">
        <f>UNINOVE!T11</f>
        <v>P</v>
      </c>
      <c r="U92" s="150">
        <f>UNINOVE!U11</f>
        <v>0</v>
      </c>
      <c r="V92" s="150">
        <f>UNINOVE!V11</f>
        <v>0</v>
      </c>
      <c r="W92" s="150">
        <f>UNINOVE!W11</f>
        <v>2</v>
      </c>
      <c r="X92" s="150">
        <f>UNINOVE!X11</f>
        <v>2</v>
      </c>
      <c r="Y92" s="150">
        <f>UNINOVE!Y11</f>
        <v>1</v>
      </c>
      <c r="Z92" s="150">
        <f>UNINOVE!Z11</f>
        <v>0</v>
      </c>
      <c r="AA92" s="150">
        <f>UNINOVE!AA11</f>
        <v>0</v>
      </c>
      <c r="AB92" s="150">
        <f>UNINOVE!AB11</f>
        <v>0</v>
      </c>
      <c r="AC92" s="150">
        <f>UNINOVE!AC11</f>
        <v>0</v>
      </c>
      <c r="AD92" s="150">
        <f>UNINOVE!AD11</f>
        <v>0</v>
      </c>
      <c r="AE92" s="150">
        <f>UNINOVE!AE11</f>
        <v>0</v>
      </c>
      <c r="AF92" s="150">
        <f>UNINOVE!AF11</f>
        <v>0</v>
      </c>
      <c r="AG92" s="150">
        <f>UNINOVE!AG11</f>
        <v>0</v>
      </c>
      <c r="AH92" s="150">
        <f>UNINOVE!AH11</f>
        <v>0</v>
      </c>
      <c r="AI92" s="150">
        <f>UNINOVE!AI11</f>
        <v>0</v>
      </c>
      <c r="AJ92" s="48"/>
      <c r="AK92" s="89"/>
      <c r="AL92" s="31"/>
      <c r="AM92" s="31"/>
      <c r="AN92" s="25"/>
      <c r="AO92" s="25"/>
      <c r="AP92" s="25"/>
      <c r="AQ92" s="25"/>
      <c r="AR92" s="26"/>
      <c r="AS92" s="24"/>
      <c r="AT92" s="24"/>
      <c r="AU92" s="24"/>
      <c r="AV92" s="24"/>
      <c r="AW92" s="24"/>
      <c r="AX92" s="24"/>
      <c r="AY92" s="24"/>
      <c r="AZ92" s="27">
        <f t="shared" si="141"/>
        <v>2</v>
      </c>
      <c r="BA92" s="28">
        <f t="shared" si="142"/>
        <v>2</v>
      </c>
      <c r="BB92" s="29">
        <f t="shared" si="143"/>
        <v>1</v>
      </c>
      <c r="BC92" s="29">
        <f t="shared" si="144"/>
        <v>3</v>
      </c>
      <c r="BD92" s="29">
        <f t="shared" si="145"/>
        <v>6</v>
      </c>
      <c r="BE92" s="29">
        <f t="shared" si="146"/>
        <v>9</v>
      </c>
      <c r="BF92" s="29">
        <f t="shared" si="147"/>
        <v>5</v>
      </c>
      <c r="BG92" s="29">
        <f t="shared" si="148"/>
        <v>14</v>
      </c>
      <c r="BH92" s="29">
        <f t="shared" si="149"/>
        <v>4</v>
      </c>
      <c r="BI92" s="29">
        <f t="shared" si="150"/>
        <v>0</v>
      </c>
      <c r="BJ92" s="29">
        <f t="shared" si="151"/>
        <v>0</v>
      </c>
      <c r="BK92" s="29">
        <f t="shared" si="152"/>
        <v>0</v>
      </c>
      <c r="BL92" s="29">
        <f t="shared" si="153"/>
        <v>0</v>
      </c>
      <c r="BM92" s="29">
        <f t="shared" si="154"/>
        <v>0</v>
      </c>
      <c r="BN92" s="29">
        <f t="shared" si="155"/>
        <v>0</v>
      </c>
      <c r="BO92" s="29">
        <f t="shared" si="156"/>
        <v>0</v>
      </c>
      <c r="BP92" s="29">
        <f t="shared" si="157"/>
        <v>0</v>
      </c>
      <c r="BQ92" s="29">
        <f t="shared" si="158"/>
        <v>0</v>
      </c>
      <c r="BR92" s="29">
        <f t="shared" si="159"/>
        <v>0</v>
      </c>
      <c r="BS92" s="29">
        <f t="shared" si="160"/>
        <v>0</v>
      </c>
      <c r="BT92" s="29">
        <f t="shared" si="161"/>
        <v>0</v>
      </c>
      <c r="BU92" s="30">
        <f t="shared" si="162"/>
        <v>0</v>
      </c>
      <c r="BV92" s="30">
        <f t="shared" si="163"/>
        <v>0</v>
      </c>
      <c r="BX92" s="28">
        <f t="shared" si="164"/>
        <v>920</v>
      </c>
      <c r="BY92" s="29">
        <f t="shared" si="165"/>
        <v>0</v>
      </c>
      <c r="BZ92" s="29">
        <f t="shared" si="166"/>
        <v>0</v>
      </c>
      <c r="CA92" s="29">
        <f t="shared" si="167"/>
        <v>0</v>
      </c>
      <c r="CB92" s="29">
        <f t="shared" si="168"/>
        <v>0</v>
      </c>
      <c r="CC92" s="30">
        <f t="shared" si="137"/>
        <v>920</v>
      </c>
      <c r="CD92" s="156">
        <f t="shared" si="115"/>
        <v>773.33333333333337</v>
      </c>
      <c r="CE92" s="22">
        <f t="shared" si="138"/>
        <v>3</v>
      </c>
      <c r="CF92" s="156">
        <f t="shared" si="116"/>
        <v>733.33333333333337</v>
      </c>
      <c r="CG92" s="22">
        <f t="shared" si="139"/>
        <v>4</v>
      </c>
      <c r="CH92" s="156">
        <f t="shared" si="117"/>
        <v>693.33333333333337</v>
      </c>
      <c r="CI92" s="22">
        <f t="shared" si="140"/>
        <v>5</v>
      </c>
      <c r="CJ92" s="22">
        <f t="shared" si="118"/>
        <v>1.1490663835633548</v>
      </c>
      <c r="CK92" s="22">
        <f t="shared" si="119"/>
        <v>1.1490663835633548</v>
      </c>
      <c r="CM92" s="22">
        <f t="shared" si="120"/>
        <v>1.6</v>
      </c>
      <c r="CN92" s="22">
        <f t="shared" si="121"/>
        <v>0.31746031746031744</v>
      </c>
      <c r="CO92" s="22">
        <f t="shared" si="122"/>
        <v>1.1928429423459244</v>
      </c>
      <c r="CP92" s="22">
        <f t="shared" si="123"/>
        <v>2.2026431718061672</v>
      </c>
      <c r="CQ92" s="22">
        <f t="shared" si="124"/>
        <v>4.0404040404040407</v>
      </c>
      <c r="CR92" s="22">
        <f t="shared" si="125"/>
        <v>0</v>
      </c>
      <c r="CS92" s="22">
        <f t="shared" si="126"/>
        <v>0</v>
      </c>
      <c r="CT92" s="22" t="e">
        <f t="shared" si="127"/>
        <v>#DIV/0!</v>
      </c>
      <c r="CU92" s="22" t="e">
        <f t="shared" si="128"/>
        <v>#DIV/0!</v>
      </c>
      <c r="CV92" s="22">
        <f t="shared" si="129"/>
        <v>0</v>
      </c>
      <c r="CW92" s="22">
        <f t="shared" si="130"/>
        <v>0</v>
      </c>
      <c r="CX92" s="22">
        <f t="shared" si="131"/>
        <v>0</v>
      </c>
      <c r="CY92" s="22" t="e">
        <f t="shared" si="132"/>
        <v>#DIV/0!</v>
      </c>
      <c r="CZ92" s="22">
        <f t="shared" si="133"/>
        <v>0</v>
      </c>
      <c r="DA92" s="22">
        <f t="shared" si="134"/>
        <v>0</v>
      </c>
      <c r="DB92" s="22">
        <f t="shared" si="135"/>
        <v>0</v>
      </c>
      <c r="DC92" s="22">
        <f t="shared" si="136"/>
        <v>0</v>
      </c>
      <c r="DE92" s="22">
        <f t="shared" si="169"/>
        <v>1</v>
      </c>
      <c r="DF92" s="22">
        <f t="shared" si="170"/>
        <v>1</v>
      </c>
      <c r="DG92" s="22">
        <f t="shared" si="171"/>
        <v>1</v>
      </c>
      <c r="DH92" s="22">
        <f t="shared" si="172"/>
        <v>1</v>
      </c>
      <c r="DI92" s="22">
        <f t="shared" si="173"/>
        <v>1</v>
      </c>
      <c r="DJ92" s="22">
        <f t="shared" si="174"/>
        <v>0</v>
      </c>
      <c r="DK92" s="22">
        <f t="shared" si="175"/>
        <v>0</v>
      </c>
      <c r="DL92" s="22">
        <f t="shared" si="176"/>
        <v>0</v>
      </c>
      <c r="DM92" s="22">
        <f t="shared" si="177"/>
        <v>0</v>
      </c>
      <c r="DN92" s="22">
        <f t="shared" si="178"/>
        <v>0</v>
      </c>
      <c r="DO92" s="22">
        <f t="shared" si="179"/>
        <v>0</v>
      </c>
      <c r="DP92" s="22">
        <f t="shared" si="180"/>
        <v>0</v>
      </c>
      <c r="DQ92" s="22">
        <f t="shared" si="181"/>
        <v>0</v>
      </c>
    </row>
    <row r="93" spans="1:121" s="22" customFormat="1" ht="15.75" thickBot="1">
      <c r="A93" s="150" t="str">
        <f>UNINOVE!A12</f>
        <v>UNINOVE</v>
      </c>
      <c r="B93" s="150">
        <f>UNINOVE!B12</f>
        <v>10</v>
      </c>
      <c r="C93" s="150" t="str">
        <f>UNINOVE!C12</f>
        <v xml:space="preserve">Luis Vicente Franco de Oliveira </v>
      </c>
      <c r="D93" s="99" t="str">
        <f>UNINOVE!D12</f>
        <v>P</v>
      </c>
      <c r="E93" s="150">
        <f>UNINOVE!E12</f>
        <v>0</v>
      </c>
      <c r="F93" s="150">
        <f>UNINOVE!F12</f>
        <v>0</v>
      </c>
      <c r="G93" s="150">
        <f>UNINOVE!G12</f>
        <v>6</v>
      </c>
      <c r="H93" s="150">
        <f>UNINOVE!H12</f>
        <v>2</v>
      </c>
      <c r="I93" s="150">
        <f>UNINOVE!I12</f>
        <v>2</v>
      </c>
      <c r="J93" s="150">
        <f>UNINOVE!J12</f>
        <v>0</v>
      </c>
      <c r="K93" s="150">
        <f>UNINOVE!K12</f>
        <v>0</v>
      </c>
      <c r="L93" s="150">
        <f>UNINOVE!L12</f>
        <v>0</v>
      </c>
      <c r="M93" s="150">
        <f>UNINOVE!M12</f>
        <v>0</v>
      </c>
      <c r="N93" s="150">
        <f>UNINOVE!N12</f>
        <v>0</v>
      </c>
      <c r="O93" s="150">
        <f>UNINOVE!O12</f>
        <v>0</v>
      </c>
      <c r="P93" s="150">
        <f>UNINOVE!P12</f>
        <v>0</v>
      </c>
      <c r="Q93" s="150">
        <f>UNINOVE!Q12</f>
        <v>0</v>
      </c>
      <c r="R93" s="150">
        <f>UNINOVE!R12</f>
        <v>0</v>
      </c>
      <c r="S93" s="150">
        <f>UNINOVE!S12</f>
        <v>0</v>
      </c>
      <c r="T93" s="99" t="str">
        <f>UNINOVE!T12</f>
        <v>P</v>
      </c>
      <c r="U93" s="150">
        <f>UNINOVE!U12</f>
        <v>0</v>
      </c>
      <c r="V93" s="150">
        <f>UNINOVE!V12</f>
        <v>0</v>
      </c>
      <c r="W93" s="150">
        <f>UNINOVE!W12</f>
        <v>5</v>
      </c>
      <c r="X93" s="150">
        <f>UNINOVE!X12</f>
        <v>3</v>
      </c>
      <c r="Y93" s="150">
        <f>UNINOVE!Y12</f>
        <v>1</v>
      </c>
      <c r="Z93" s="150">
        <f>UNINOVE!Z12</f>
        <v>0</v>
      </c>
      <c r="AA93" s="150">
        <f>UNINOVE!AA12</f>
        <v>0</v>
      </c>
      <c r="AB93" s="150">
        <f>UNINOVE!AB12</f>
        <v>0</v>
      </c>
      <c r="AC93" s="150">
        <f>UNINOVE!AC12</f>
        <v>0</v>
      </c>
      <c r="AD93" s="150">
        <f>UNINOVE!AD12</f>
        <v>0</v>
      </c>
      <c r="AE93" s="150">
        <f>UNINOVE!AE12</f>
        <v>0</v>
      </c>
      <c r="AF93" s="150">
        <f>UNINOVE!AF12</f>
        <v>0</v>
      </c>
      <c r="AG93" s="150">
        <f>UNINOVE!AG12</f>
        <v>0</v>
      </c>
      <c r="AH93" s="150">
        <f>UNINOVE!AH12</f>
        <v>0</v>
      </c>
      <c r="AI93" s="150">
        <f>UNINOVE!AI12</f>
        <v>0</v>
      </c>
      <c r="AJ93" s="48"/>
      <c r="AK93" s="89"/>
      <c r="AL93" s="31"/>
      <c r="AM93" s="31"/>
      <c r="AN93" s="25"/>
      <c r="AO93" s="25"/>
      <c r="AP93" s="25"/>
      <c r="AQ93" s="25"/>
      <c r="AR93" s="26"/>
      <c r="AS93" s="24"/>
      <c r="AT93" s="24"/>
      <c r="AU93" s="24"/>
      <c r="AV93" s="24"/>
      <c r="AW93" s="24"/>
      <c r="AX93" s="24"/>
      <c r="AY93" s="24"/>
      <c r="AZ93" s="27">
        <f t="shared" si="141"/>
        <v>2</v>
      </c>
      <c r="BA93" s="28">
        <f t="shared" si="142"/>
        <v>0</v>
      </c>
      <c r="BB93" s="29">
        <f t="shared" si="143"/>
        <v>0</v>
      </c>
      <c r="BC93" s="29">
        <f t="shared" si="144"/>
        <v>0</v>
      </c>
      <c r="BD93" s="29">
        <f t="shared" si="145"/>
        <v>11</v>
      </c>
      <c r="BE93" s="29">
        <f t="shared" si="146"/>
        <v>11</v>
      </c>
      <c r="BF93" s="29">
        <f t="shared" si="147"/>
        <v>5</v>
      </c>
      <c r="BG93" s="29">
        <f t="shared" si="148"/>
        <v>16</v>
      </c>
      <c r="BH93" s="29">
        <f t="shared" si="149"/>
        <v>3</v>
      </c>
      <c r="BI93" s="29">
        <f t="shared" si="150"/>
        <v>0</v>
      </c>
      <c r="BJ93" s="29">
        <f t="shared" si="151"/>
        <v>0</v>
      </c>
      <c r="BK93" s="29">
        <f t="shared" si="152"/>
        <v>0</v>
      </c>
      <c r="BL93" s="29">
        <f t="shared" si="153"/>
        <v>0</v>
      </c>
      <c r="BM93" s="29">
        <f t="shared" si="154"/>
        <v>0</v>
      </c>
      <c r="BN93" s="29">
        <f t="shared" si="155"/>
        <v>0</v>
      </c>
      <c r="BO93" s="29">
        <f t="shared" si="156"/>
        <v>0</v>
      </c>
      <c r="BP93" s="29">
        <f t="shared" si="157"/>
        <v>0</v>
      </c>
      <c r="BQ93" s="29">
        <f t="shared" si="158"/>
        <v>0</v>
      </c>
      <c r="BR93" s="29">
        <f t="shared" si="159"/>
        <v>0</v>
      </c>
      <c r="BS93" s="29">
        <f t="shared" si="160"/>
        <v>0</v>
      </c>
      <c r="BT93" s="29">
        <f t="shared" si="161"/>
        <v>0</v>
      </c>
      <c r="BU93" s="30">
        <f t="shared" si="162"/>
        <v>0</v>
      </c>
      <c r="BV93" s="30">
        <f t="shared" si="163"/>
        <v>0</v>
      </c>
      <c r="BX93" s="28">
        <f t="shared" si="164"/>
        <v>920</v>
      </c>
      <c r="BY93" s="29">
        <f t="shared" si="165"/>
        <v>0</v>
      </c>
      <c r="BZ93" s="29">
        <f t="shared" si="166"/>
        <v>0</v>
      </c>
      <c r="CA93" s="29">
        <f t="shared" si="167"/>
        <v>0</v>
      </c>
      <c r="CB93" s="29">
        <f t="shared" si="168"/>
        <v>0</v>
      </c>
      <c r="CC93" s="30">
        <f t="shared" si="137"/>
        <v>920</v>
      </c>
      <c r="CD93" s="156">
        <f t="shared" si="115"/>
        <v>773.33333333333337</v>
      </c>
      <c r="CE93" s="22">
        <f t="shared" si="138"/>
        <v>3</v>
      </c>
      <c r="CF93" s="156">
        <f t="shared" si="116"/>
        <v>733.33333333333337</v>
      </c>
      <c r="CG93" s="22">
        <f t="shared" si="139"/>
        <v>4</v>
      </c>
      <c r="CH93" s="156">
        <f t="shared" si="117"/>
        <v>693.33333333333337</v>
      </c>
      <c r="CI93" s="22">
        <f t="shared" si="140"/>
        <v>5</v>
      </c>
      <c r="CJ93" s="22">
        <f t="shared" si="118"/>
        <v>1.1490663835633548</v>
      </c>
      <c r="CK93" s="22">
        <f t="shared" si="119"/>
        <v>1.1490663835633548</v>
      </c>
      <c r="CM93" s="22">
        <f t="shared" si="120"/>
        <v>0</v>
      </c>
      <c r="CN93" s="22">
        <f t="shared" si="121"/>
        <v>0</v>
      </c>
      <c r="CO93" s="22">
        <f t="shared" si="122"/>
        <v>2.1868787276341948</v>
      </c>
      <c r="CP93" s="22">
        <f t="shared" si="123"/>
        <v>2.2026431718061672</v>
      </c>
      <c r="CQ93" s="22">
        <f t="shared" si="124"/>
        <v>3.0303030303030303</v>
      </c>
      <c r="CR93" s="22">
        <f t="shared" si="125"/>
        <v>0</v>
      </c>
      <c r="CS93" s="22">
        <f t="shared" si="126"/>
        <v>0</v>
      </c>
      <c r="CT93" s="22" t="e">
        <f t="shared" si="127"/>
        <v>#DIV/0!</v>
      </c>
      <c r="CU93" s="22" t="e">
        <f t="shared" si="128"/>
        <v>#DIV/0!</v>
      </c>
      <c r="CV93" s="22">
        <f t="shared" si="129"/>
        <v>0</v>
      </c>
      <c r="CW93" s="22">
        <f t="shared" si="130"/>
        <v>0</v>
      </c>
      <c r="CX93" s="22">
        <f t="shared" si="131"/>
        <v>0</v>
      </c>
      <c r="CY93" s="22" t="e">
        <f t="shared" si="132"/>
        <v>#DIV/0!</v>
      </c>
      <c r="CZ93" s="22">
        <f t="shared" si="133"/>
        <v>0</v>
      </c>
      <c r="DA93" s="22">
        <f t="shared" si="134"/>
        <v>0</v>
      </c>
      <c r="DB93" s="22">
        <f t="shared" si="135"/>
        <v>0</v>
      </c>
      <c r="DC93" s="22">
        <f t="shared" si="136"/>
        <v>0</v>
      </c>
      <c r="DE93" s="22">
        <f t="shared" si="169"/>
        <v>0</v>
      </c>
      <c r="DF93" s="22">
        <f t="shared" si="170"/>
        <v>0</v>
      </c>
      <c r="DG93" s="22">
        <f t="shared" si="171"/>
        <v>1</v>
      </c>
      <c r="DH93" s="22">
        <f t="shared" si="172"/>
        <v>1</v>
      </c>
      <c r="DI93" s="22">
        <f t="shared" si="173"/>
        <v>1</v>
      </c>
      <c r="DJ93" s="22">
        <f t="shared" si="174"/>
        <v>0</v>
      </c>
      <c r="DK93" s="22">
        <f t="shared" si="175"/>
        <v>0</v>
      </c>
      <c r="DL93" s="22">
        <f t="shared" si="176"/>
        <v>0</v>
      </c>
      <c r="DM93" s="22">
        <f t="shared" si="177"/>
        <v>0</v>
      </c>
      <c r="DN93" s="22">
        <f t="shared" si="178"/>
        <v>0</v>
      </c>
      <c r="DO93" s="22">
        <f t="shared" si="179"/>
        <v>0</v>
      </c>
      <c r="DP93" s="22">
        <f t="shared" si="180"/>
        <v>0</v>
      </c>
      <c r="DQ93" s="22">
        <f t="shared" si="181"/>
        <v>0</v>
      </c>
    </row>
    <row r="94" spans="1:121" s="22" customFormat="1" ht="15.75" thickBot="1">
      <c r="A94" s="150" t="str">
        <f>UNINOVE!A13</f>
        <v>UNINOVE</v>
      </c>
      <c r="B94" s="150">
        <f>UNINOVE!B13</f>
        <v>11</v>
      </c>
      <c r="C94" s="150" t="str">
        <f>UNINOVE!C13</f>
        <v>Paulo de Tarso Camillo de Carvalho</v>
      </c>
      <c r="D94" s="99" t="str">
        <f>UNINOVE!D13</f>
        <v>P</v>
      </c>
      <c r="E94" s="150">
        <f>UNINOVE!E13</f>
        <v>0</v>
      </c>
      <c r="F94" s="150">
        <f>UNINOVE!F13</f>
        <v>1</v>
      </c>
      <c r="G94" s="150">
        <f>UNINOVE!G13</f>
        <v>5</v>
      </c>
      <c r="H94" s="150">
        <f>UNINOVE!H13</f>
        <v>1</v>
      </c>
      <c r="I94" s="150">
        <f>UNINOVE!I13</f>
        <v>0</v>
      </c>
      <c r="J94" s="150">
        <f>UNINOVE!J13</f>
        <v>0</v>
      </c>
      <c r="K94" s="150">
        <f>UNINOVE!K13</f>
        <v>0</v>
      </c>
      <c r="L94" s="150">
        <f>UNINOVE!L13</f>
        <v>0</v>
      </c>
      <c r="M94" s="150">
        <f>UNINOVE!M13</f>
        <v>0</v>
      </c>
      <c r="N94" s="150">
        <f>UNINOVE!N13</f>
        <v>0</v>
      </c>
      <c r="O94" s="150">
        <f>UNINOVE!O13</f>
        <v>0</v>
      </c>
      <c r="P94" s="150">
        <f>UNINOVE!P13</f>
        <v>0</v>
      </c>
      <c r="Q94" s="150">
        <f>UNINOVE!Q13</f>
        <v>0</v>
      </c>
      <c r="R94" s="150">
        <f>UNINOVE!R13</f>
        <v>0</v>
      </c>
      <c r="S94" s="150">
        <f>UNINOVE!S13</f>
        <v>0</v>
      </c>
      <c r="T94" s="99" t="str">
        <f>UNINOVE!T13</f>
        <v>P</v>
      </c>
      <c r="U94" s="150">
        <f>UNINOVE!U13</f>
        <v>0</v>
      </c>
      <c r="V94" s="150">
        <f>UNINOVE!V13</f>
        <v>1</v>
      </c>
      <c r="W94" s="150">
        <f>UNINOVE!W13</f>
        <v>0</v>
      </c>
      <c r="X94" s="150">
        <f>UNINOVE!X13</f>
        <v>2</v>
      </c>
      <c r="Y94" s="150">
        <f>UNINOVE!Y13</f>
        <v>1</v>
      </c>
      <c r="Z94" s="150">
        <f>UNINOVE!Z13</f>
        <v>0</v>
      </c>
      <c r="AA94" s="150">
        <f>UNINOVE!AA13</f>
        <v>0</v>
      </c>
      <c r="AB94" s="150">
        <f>UNINOVE!AB13</f>
        <v>0</v>
      </c>
      <c r="AC94" s="150">
        <f>UNINOVE!AC13</f>
        <v>0</v>
      </c>
      <c r="AD94" s="150">
        <f>UNINOVE!AD13</f>
        <v>0</v>
      </c>
      <c r="AE94" s="150">
        <f>UNINOVE!AE13</f>
        <v>0</v>
      </c>
      <c r="AF94" s="150">
        <f>UNINOVE!AF13</f>
        <v>0</v>
      </c>
      <c r="AG94" s="150">
        <f>UNINOVE!AG13</f>
        <v>0</v>
      </c>
      <c r="AH94" s="150">
        <f>UNINOVE!AH13</f>
        <v>0</v>
      </c>
      <c r="AI94" s="150">
        <f>UNINOVE!AI13</f>
        <v>0</v>
      </c>
      <c r="AJ94" s="48"/>
      <c r="AK94" s="89"/>
      <c r="AL94" s="31"/>
      <c r="AM94" s="31"/>
      <c r="AN94" s="25"/>
      <c r="AO94" s="25"/>
      <c r="AP94" s="25"/>
      <c r="AQ94" s="25"/>
      <c r="AR94" s="26"/>
      <c r="AS94" s="24"/>
      <c r="AT94" s="24"/>
      <c r="AU94" s="24"/>
      <c r="AV94" s="24"/>
      <c r="AW94" s="24"/>
      <c r="AX94" s="24"/>
      <c r="AY94" s="24"/>
      <c r="AZ94" s="27">
        <f t="shared" si="141"/>
        <v>2</v>
      </c>
      <c r="BA94" s="28">
        <f t="shared" si="142"/>
        <v>0</v>
      </c>
      <c r="BB94" s="29">
        <f t="shared" si="143"/>
        <v>2</v>
      </c>
      <c r="BC94" s="29">
        <f t="shared" si="144"/>
        <v>2</v>
      </c>
      <c r="BD94" s="29">
        <f t="shared" si="145"/>
        <v>5</v>
      </c>
      <c r="BE94" s="29">
        <f t="shared" si="146"/>
        <v>7</v>
      </c>
      <c r="BF94" s="29">
        <f t="shared" si="147"/>
        <v>3</v>
      </c>
      <c r="BG94" s="29">
        <f t="shared" si="148"/>
        <v>10</v>
      </c>
      <c r="BH94" s="29">
        <f t="shared" si="149"/>
        <v>1</v>
      </c>
      <c r="BI94" s="29">
        <f t="shared" si="150"/>
        <v>0</v>
      </c>
      <c r="BJ94" s="29">
        <f t="shared" si="151"/>
        <v>0</v>
      </c>
      <c r="BK94" s="29">
        <f t="shared" si="152"/>
        <v>0</v>
      </c>
      <c r="BL94" s="29">
        <f t="shared" si="153"/>
        <v>0</v>
      </c>
      <c r="BM94" s="29">
        <f t="shared" si="154"/>
        <v>0</v>
      </c>
      <c r="BN94" s="29">
        <f t="shared" si="155"/>
        <v>0</v>
      </c>
      <c r="BO94" s="29">
        <f t="shared" si="156"/>
        <v>0</v>
      </c>
      <c r="BP94" s="29">
        <f t="shared" si="157"/>
        <v>0</v>
      </c>
      <c r="BQ94" s="29">
        <f t="shared" si="158"/>
        <v>0</v>
      </c>
      <c r="BR94" s="29">
        <f t="shared" si="159"/>
        <v>0</v>
      </c>
      <c r="BS94" s="29">
        <f t="shared" si="160"/>
        <v>0</v>
      </c>
      <c r="BT94" s="29">
        <f t="shared" si="161"/>
        <v>0</v>
      </c>
      <c r="BU94" s="30">
        <f t="shared" si="162"/>
        <v>0</v>
      </c>
      <c r="BV94" s="30">
        <f t="shared" si="163"/>
        <v>0</v>
      </c>
      <c r="BX94" s="28">
        <f t="shared" si="164"/>
        <v>600</v>
      </c>
      <c r="BY94" s="29">
        <f t="shared" si="165"/>
        <v>0</v>
      </c>
      <c r="BZ94" s="29">
        <f t="shared" si="166"/>
        <v>0</v>
      </c>
      <c r="CA94" s="29">
        <f t="shared" si="167"/>
        <v>0</v>
      </c>
      <c r="CB94" s="29">
        <f t="shared" si="168"/>
        <v>0</v>
      </c>
      <c r="CC94" s="30">
        <f t="shared" si="137"/>
        <v>600</v>
      </c>
      <c r="CD94" s="156">
        <f t="shared" si="115"/>
        <v>453.33333333333337</v>
      </c>
      <c r="CE94" s="22">
        <f t="shared" si="138"/>
        <v>3</v>
      </c>
      <c r="CF94" s="156">
        <f t="shared" si="116"/>
        <v>413.33333333333337</v>
      </c>
      <c r="CG94" s="22">
        <f t="shared" si="139"/>
        <v>4</v>
      </c>
      <c r="CH94" s="156">
        <f t="shared" si="117"/>
        <v>373.33333333333337</v>
      </c>
      <c r="CI94" s="22">
        <f t="shared" si="140"/>
        <v>5</v>
      </c>
      <c r="CJ94" s="22">
        <f t="shared" si="118"/>
        <v>0.74939111971523131</v>
      </c>
      <c r="CK94" s="22">
        <f t="shared" si="119"/>
        <v>0.74939111971523131</v>
      </c>
      <c r="CM94" s="22">
        <f t="shared" si="120"/>
        <v>0</v>
      </c>
      <c r="CN94" s="22">
        <f t="shared" si="121"/>
        <v>0.63492063492063489</v>
      </c>
      <c r="CO94" s="22">
        <f t="shared" si="122"/>
        <v>0.9940357852882703</v>
      </c>
      <c r="CP94" s="22">
        <f t="shared" si="123"/>
        <v>1.3215859030837005</v>
      </c>
      <c r="CQ94" s="22">
        <f t="shared" si="124"/>
        <v>1.0101010101010102</v>
      </c>
      <c r="CR94" s="22">
        <f t="shared" si="125"/>
        <v>0</v>
      </c>
      <c r="CS94" s="22">
        <f t="shared" si="126"/>
        <v>0</v>
      </c>
      <c r="CT94" s="22" t="e">
        <f t="shared" si="127"/>
        <v>#DIV/0!</v>
      </c>
      <c r="CU94" s="22" t="e">
        <f t="shared" si="128"/>
        <v>#DIV/0!</v>
      </c>
      <c r="CV94" s="22">
        <f t="shared" si="129"/>
        <v>0</v>
      </c>
      <c r="CW94" s="22">
        <f t="shared" si="130"/>
        <v>0</v>
      </c>
      <c r="CX94" s="22">
        <f t="shared" si="131"/>
        <v>0</v>
      </c>
      <c r="CY94" s="22" t="e">
        <f t="shared" si="132"/>
        <v>#DIV/0!</v>
      </c>
      <c r="CZ94" s="22">
        <f t="shared" si="133"/>
        <v>0</v>
      </c>
      <c r="DA94" s="22">
        <f t="shared" si="134"/>
        <v>0</v>
      </c>
      <c r="DB94" s="22">
        <f t="shared" si="135"/>
        <v>0</v>
      </c>
      <c r="DC94" s="22">
        <f t="shared" si="136"/>
        <v>0</v>
      </c>
      <c r="DE94" s="22">
        <f t="shared" si="169"/>
        <v>0</v>
      </c>
      <c r="DF94" s="22">
        <f t="shared" si="170"/>
        <v>1</v>
      </c>
      <c r="DG94" s="22">
        <f t="shared" si="171"/>
        <v>1</v>
      </c>
      <c r="DH94" s="22">
        <f t="shared" si="172"/>
        <v>1</v>
      </c>
      <c r="DI94" s="22">
        <f t="shared" si="173"/>
        <v>1</v>
      </c>
      <c r="DJ94" s="22">
        <f t="shared" si="174"/>
        <v>0</v>
      </c>
      <c r="DK94" s="22">
        <f t="shared" si="175"/>
        <v>0</v>
      </c>
      <c r="DL94" s="22">
        <f t="shared" si="176"/>
        <v>0</v>
      </c>
      <c r="DM94" s="22">
        <f t="shared" si="177"/>
        <v>0</v>
      </c>
      <c r="DN94" s="22">
        <f t="shared" si="178"/>
        <v>0</v>
      </c>
      <c r="DO94" s="22">
        <f t="shared" si="179"/>
        <v>0</v>
      </c>
      <c r="DP94" s="22">
        <f t="shared" si="180"/>
        <v>0</v>
      </c>
      <c r="DQ94" s="22">
        <f t="shared" si="181"/>
        <v>0</v>
      </c>
    </row>
    <row r="95" spans="1:121" s="22" customFormat="1" ht="15.75" thickBot="1">
      <c r="A95" s="150" t="str">
        <f>UNINOVE!A14</f>
        <v>UNINOVE</v>
      </c>
      <c r="B95" s="150">
        <f>UNINOVE!B14</f>
        <v>12</v>
      </c>
      <c r="C95" s="150" t="str">
        <f>UNINOVE!C14</f>
        <v xml:space="preserve">Raquel Agnelli Mesquita-Ferrari </v>
      </c>
      <c r="D95" s="99" t="str">
        <f>UNINOVE!D14</f>
        <v>P</v>
      </c>
      <c r="E95" s="150">
        <f>UNINOVE!E14</f>
        <v>0</v>
      </c>
      <c r="F95" s="150">
        <f>UNINOVE!F14</f>
        <v>1</v>
      </c>
      <c r="G95" s="150">
        <f>UNINOVE!G14</f>
        <v>4</v>
      </c>
      <c r="H95" s="150">
        <f>UNINOVE!H14</f>
        <v>3</v>
      </c>
      <c r="I95" s="150">
        <f>UNINOVE!I14</f>
        <v>4</v>
      </c>
      <c r="J95" s="150">
        <f>UNINOVE!J14</f>
        <v>0</v>
      </c>
      <c r="K95" s="150">
        <f>UNINOVE!K14</f>
        <v>1</v>
      </c>
      <c r="L95" s="150">
        <f>UNINOVE!L14</f>
        <v>0</v>
      </c>
      <c r="M95" s="150">
        <f>UNINOVE!M14</f>
        <v>0</v>
      </c>
      <c r="N95" s="150">
        <f>UNINOVE!N14</f>
        <v>0</v>
      </c>
      <c r="O95" s="150">
        <f>UNINOVE!O14</f>
        <v>0</v>
      </c>
      <c r="P95" s="150">
        <f>UNINOVE!P14</f>
        <v>0</v>
      </c>
      <c r="Q95" s="150">
        <f>UNINOVE!Q14</f>
        <v>0</v>
      </c>
      <c r="R95" s="150">
        <f>UNINOVE!R14</f>
        <v>0</v>
      </c>
      <c r="S95" s="150">
        <f>UNINOVE!S14</f>
        <v>0</v>
      </c>
      <c r="T95" s="99" t="str">
        <f>UNINOVE!T14</f>
        <v>P</v>
      </c>
      <c r="U95" s="150">
        <f>UNINOVE!U14</f>
        <v>0</v>
      </c>
      <c r="V95" s="150">
        <f>UNINOVE!V14</f>
        <v>2</v>
      </c>
      <c r="W95" s="150">
        <f>UNINOVE!W14</f>
        <v>4</v>
      </c>
      <c r="X95" s="150">
        <f>UNINOVE!X14</f>
        <v>2</v>
      </c>
      <c r="Y95" s="150">
        <f>UNINOVE!Y14</f>
        <v>1</v>
      </c>
      <c r="Z95" s="150">
        <f>UNINOVE!Z14</f>
        <v>0</v>
      </c>
      <c r="AA95" s="150">
        <f>UNINOVE!AA14</f>
        <v>0</v>
      </c>
      <c r="AB95" s="150">
        <f>UNINOVE!AB14</f>
        <v>0</v>
      </c>
      <c r="AC95" s="150">
        <f>UNINOVE!AC14</f>
        <v>0</v>
      </c>
      <c r="AD95" s="150">
        <f>UNINOVE!AD14</f>
        <v>0</v>
      </c>
      <c r="AE95" s="150">
        <f>UNINOVE!AE14</f>
        <v>0</v>
      </c>
      <c r="AF95" s="150">
        <f>UNINOVE!AF14</f>
        <v>0</v>
      </c>
      <c r="AG95" s="150">
        <f>UNINOVE!AG14</f>
        <v>0</v>
      </c>
      <c r="AH95" s="150">
        <f>UNINOVE!AH14</f>
        <v>0</v>
      </c>
      <c r="AI95" s="150">
        <f>UNINOVE!AI14</f>
        <v>0</v>
      </c>
      <c r="AJ95" s="48"/>
      <c r="AK95" s="89"/>
      <c r="AL95" s="31"/>
      <c r="AM95" s="31"/>
      <c r="AN95" s="25"/>
      <c r="AO95" s="25"/>
      <c r="AP95" s="25"/>
      <c r="AQ95" s="25"/>
      <c r="AR95" s="26"/>
      <c r="AS95" s="24"/>
      <c r="AT95" s="24"/>
      <c r="AU95" s="24"/>
      <c r="AV95" s="24"/>
      <c r="AW95" s="24"/>
      <c r="AX95" s="24"/>
      <c r="AY95" s="24"/>
      <c r="AZ95" s="27">
        <f t="shared" si="141"/>
        <v>2</v>
      </c>
      <c r="BA95" s="28">
        <f t="shared" si="142"/>
        <v>0</v>
      </c>
      <c r="BB95" s="29">
        <f t="shared" si="143"/>
        <v>3</v>
      </c>
      <c r="BC95" s="29">
        <f t="shared" si="144"/>
        <v>3</v>
      </c>
      <c r="BD95" s="29">
        <f t="shared" si="145"/>
        <v>8</v>
      </c>
      <c r="BE95" s="29">
        <f t="shared" si="146"/>
        <v>11</v>
      </c>
      <c r="BF95" s="29">
        <f t="shared" si="147"/>
        <v>5</v>
      </c>
      <c r="BG95" s="29">
        <f t="shared" si="148"/>
        <v>16</v>
      </c>
      <c r="BH95" s="29">
        <f t="shared" si="149"/>
        <v>5</v>
      </c>
      <c r="BI95" s="29">
        <f t="shared" si="150"/>
        <v>0</v>
      </c>
      <c r="BJ95" s="29">
        <f t="shared" si="151"/>
        <v>1</v>
      </c>
      <c r="BK95" s="29">
        <f t="shared" si="152"/>
        <v>0</v>
      </c>
      <c r="BL95" s="29">
        <f t="shared" si="153"/>
        <v>0</v>
      </c>
      <c r="BM95" s="29">
        <f t="shared" si="154"/>
        <v>0</v>
      </c>
      <c r="BN95" s="29">
        <f t="shared" si="155"/>
        <v>0</v>
      </c>
      <c r="BO95" s="29">
        <f t="shared" si="156"/>
        <v>0</v>
      </c>
      <c r="BP95" s="29">
        <f t="shared" si="157"/>
        <v>0</v>
      </c>
      <c r="BQ95" s="29">
        <f t="shared" si="158"/>
        <v>0</v>
      </c>
      <c r="BR95" s="29">
        <f t="shared" si="159"/>
        <v>0</v>
      </c>
      <c r="BS95" s="29">
        <f t="shared" si="160"/>
        <v>0</v>
      </c>
      <c r="BT95" s="29">
        <f t="shared" si="161"/>
        <v>0</v>
      </c>
      <c r="BU95" s="30">
        <f t="shared" si="162"/>
        <v>0</v>
      </c>
      <c r="BV95" s="30">
        <f t="shared" si="163"/>
        <v>0</v>
      </c>
      <c r="BX95" s="28">
        <f t="shared" si="164"/>
        <v>1020</v>
      </c>
      <c r="BY95" s="29">
        <f t="shared" si="165"/>
        <v>0</v>
      </c>
      <c r="BZ95" s="29">
        <f t="shared" si="166"/>
        <v>5</v>
      </c>
      <c r="CA95" s="29">
        <f t="shared" si="167"/>
        <v>0</v>
      </c>
      <c r="CB95" s="29">
        <f t="shared" si="168"/>
        <v>0</v>
      </c>
      <c r="CC95" s="30">
        <f t="shared" si="137"/>
        <v>1025</v>
      </c>
      <c r="CD95" s="156">
        <f t="shared" si="115"/>
        <v>878.33333333333337</v>
      </c>
      <c r="CE95" s="22">
        <f t="shared" si="138"/>
        <v>3</v>
      </c>
      <c r="CF95" s="156">
        <f t="shared" si="116"/>
        <v>838.33333333333337</v>
      </c>
      <c r="CG95" s="22">
        <f t="shared" si="139"/>
        <v>4</v>
      </c>
      <c r="CH95" s="156">
        <f t="shared" si="117"/>
        <v>798.33333333333337</v>
      </c>
      <c r="CI95" s="22">
        <f t="shared" si="140"/>
        <v>5</v>
      </c>
      <c r="CJ95" s="22">
        <f t="shared" si="118"/>
        <v>1.2802098295135202</v>
      </c>
      <c r="CK95" s="22">
        <f t="shared" si="119"/>
        <v>1.2802098295135202</v>
      </c>
      <c r="CM95" s="22">
        <f t="shared" si="120"/>
        <v>0</v>
      </c>
      <c r="CN95" s="22">
        <f t="shared" si="121"/>
        <v>0.95238095238095244</v>
      </c>
      <c r="CO95" s="22">
        <f t="shared" si="122"/>
        <v>1.5904572564612325</v>
      </c>
      <c r="CP95" s="22">
        <f t="shared" si="123"/>
        <v>2.2026431718061672</v>
      </c>
      <c r="CQ95" s="22">
        <f t="shared" si="124"/>
        <v>5.0505050505050502</v>
      </c>
      <c r="CR95" s="22">
        <f t="shared" si="125"/>
        <v>0</v>
      </c>
      <c r="CS95" s="22">
        <f t="shared" si="126"/>
        <v>2.6315789473684212</v>
      </c>
      <c r="CT95" s="22" t="e">
        <f t="shared" si="127"/>
        <v>#DIV/0!</v>
      </c>
      <c r="CU95" s="22" t="e">
        <f t="shared" si="128"/>
        <v>#DIV/0!</v>
      </c>
      <c r="CV95" s="22">
        <f t="shared" si="129"/>
        <v>0</v>
      </c>
      <c r="CW95" s="22">
        <f t="shared" si="130"/>
        <v>0</v>
      </c>
      <c r="CX95" s="22">
        <f t="shared" si="131"/>
        <v>0</v>
      </c>
      <c r="CY95" s="22" t="e">
        <f t="shared" si="132"/>
        <v>#DIV/0!</v>
      </c>
      <c r="CZ95" s="22">
        <f t="shared" si="133"/>
        <v>0</v>
      </c>
      <c r="DA95" s="22">
        <f t="shared" si="134"/>
        <v>0</v>
      </c>
      <c r="DB95" s="22">
        <f t="shared" si="135"/>
        <v>0</v>
      </c>
      <c r="DC95" s="22">
        <f t="shared" si="136"/>
        <v>0</v>
      </c>
      <c r="DE95" s="22">
        <f t="shared" si="169"/>
        <v>0</v>
      </c>
      <c r="DF95" s="22">
        <f t="shared" si="170"/>
        <v>1</v>
      </c>
      <c r="DG95" s="22">
        <f t="shared" si="171"/>
        <v>1</v>
      </c>
      <c r="DH95" s="22">
        <f t="shared" si="172"/>
        <v>1</v>
      </c>
      <c r="DI95" s="22">
        <f t="shared" si="173"/>
        <v>1</v>
      </c>
      <c r="DJ95" s="22">
        <f t="shared" si="174"/>
        <v>0</v>
      </c>
      <c r="DK95" s="22">
        <f t="shared" si="175"/>
        <v>1</v>
      </c>
      <c r="DL95" s="22">
        <f t="shared" si="176"/>
        <v>0</v>
      </c>
      <c r="DM95" s="22">
        <f t="shared" si="177"/>
        <v>0</v>
      </c>
      <c r="DN95" s="22">
        <f t="shared" si="178"/>
        <v>0</v>
      </c>
      <c r="DO95" s="22">
        <f t="shared" si="179"/>
        <v>0</v>
      </c>
      <c r="DP95" s="22">
        <f t="shared" si="180"/>
        <v>0</v>
      </c>
      <c r="DQ95" s="22">
        <f t="shared" si="181"/>
        <v>0</v>
      </c>
    </row>
    <row r="96" spans="1:121" s="22" customFormat="1" ht="15.75" thickBot="1">
      <c r="A96" s="150" t="str">
        <f>UNINOVE!A15</f>
        <v>UNINOVE</v>
      </c>
      <c r="B96" s="150">
        <f>UNINOVE!B15</f>
        <v>13</v>
      </c>
      <c r="C96" s="150" t="str">
        <f>UNINOVE!C15</f>
        <v>Regiane Albertini de Carvalho</v>
      </c>
      <c r="D96" s="99" t="str">
        <f>UNINOVE!D15</f>
        <v>P</v>
      </c>
      <c r="E96" s="150">
        <f>UNINOVE!E15</f>
        <v>0</v>
      </c>
      <c r="F96" s="150">
        <f>UNINOVE!F15</f>
        <v>3</v>
      </c>
      <c r="G96" s="150">
        <f>UNINOVE!G15</f>
        <v>4</v>
      </c>
      <c r="H96" s="150">
        <f>UNINOVE!H15</f>
        <v>1</v>
      </c>
      <c r="I96" s="150">
        <f>UNINOVE!I15</f>
        <v>0</v>
      </c>
      <c r="J96" s="150">
        <f>UNINOVE!J15</f>
        <v>0</v>
      </c>
      <c r="K96" s="150">
        <f>UNINOVE!K15</f>
        <v>0</v>
      </c>
      <c r="L96" s="150">
        <f>UNINOVE!L15</f>
        <v>0</v>
      </c>
      <c r="M96" s="150">
        <f>UNINOVE!M15</f>
        <v>0</v>
      </c>
      <c r="N96" s="150">
        <f>UNINOVE!N15</f>
        <v>0</v>
      </c>
      <c r="O96" s="150">
        <f>UNINOVE!O15</f>
        <v>0</v>
      </c>
      <c r="P96" s="150">
        <f>UNINOVE!P15</f>
        <v>0</v>
      </c>
      <c r="Q96" s="150">
        <f>UNINOVE!Q15</f>
        <v>0</v>
      </c>
      <c r="R96" s="150">
        <f>UNINOVE!R15</f>
        <v>0</v>
      </c>
      <c r="S96" s="150">
        <f>UNINOVE!S15</f>
        <v>0</v>
      </c>
      <c r="T96" s="99" t="str">
        <f>UNINOVE!T15</f>
        <v>P</v>
      </c>
      <c r="U96" s="150">
        <f>UNINOVE!U15</f>
        <v>0</v>
      </c>
      <c r="V96" s="150">
        <f>UNINOVE!V15</f>
        <v>5</v>
      </c>
      <c r="W96" s="150">
        <f>UNINOVE!W15</f>
        <v>0</v>
      </c>
      <c r="X96" s="150">
        <f>UNINOVE!X15</f>
        <v>0</v>
      </c>
      <c r="Y96" s="150">
        <f>UNINOVE!Y15</f>
        <v>0</v>
      </c>
      <c r="Z96" s="150">
        <f>UNINOVE!Z15</f>
        <v>0</v>
      </c>
      <c r="AA96" s="150">
        <f>UNINOVE!AA15</f>
        <v>0</v>
      </c>
      <c r="AB96" s="150">
        <f>UNINOVE!AB15</f>
        <v>0</v>
      </c>
      <c r="AC96" s="150">
        <f>UNINOVE!AC15</f>
        <v>0</v>
      </c>
      <c r="AD96" s="150">
        <f>UNINOVE!AD15</f>
        <v>0</v>
      </c>
      <c r="AE96" s="150">
        <f>UNINOVE!AE15</f>
        <v>0</v>
      </c>
      <c r="AF96" s="150">
        <f>UNINOVE!AF15</f>
        <v>0</v>
      </c>
      <c r="AG96" s="150">
        <f>UNINOVE!AG15</f>
        <v>0</v>
      </c>
      <c r="AH96" s="150">
        <f>UNINOVE!AH15</f>
        <v>0</v>
      </c>
      <c r="AI96" s="150">
        <f>UNINOVE!AI15</f>
        <v>0</v>
      </c>
      <c r="AJ96" s="48"/>
      <c r="AK96" s="89"/>
      <c r="AL96" s="31"/>
      <c r="AM96" s="31"/>
      <c r="AN96" s="25"/>
      <c r="AO96" s="25"/>
      <c r="AP96" s="25"/>
      <c r="AQ96" s="25"/>
      <c r="AR96" s="26"/>
      <c r="AS96" s="24"/>
      <c r="AT96" s="24"/>
      <c r="AU96" s="24"/>
      <c r="AV96" s="24"/>
      <c r="AW96" s="24"/>
      <c r="AX96" s="24"/>
      <c r="AY96" s="24"/>
      <c r="AZ96" s="27">
        <f t="shared" si="141"/>
        <v>2</v>
      </c>
      <c r="BA96" s="28">
        <f t="shared" si="142"/>
        <v>0</v>
      </c>
      <c r="BB96" s="29">
        <f t="shared" si="143"/>
        <v>8</v>
      </c>
      <c r="BC96" s="29">
        <f t="shared" si="144"/>
        <v>8</v>
      </c>
      <c r="BD96" s="29">
        <f t="shared" si="145"/>
        <v>4</v>
      </c>
      <c r="BE96" s="29">
        <f t="shared" si="146"/>
        <v>12</v>
      </c>
      <c r="BF96" s="29">
        <f t="shared" si="147"/>
        <v>1</v>
      </c>
      <c r="BG96" s="29">
        <f t="shared" si="148"/>
        <v>13</v>
      </c>
      <c r="BH96" s="29">
        <f t="shared" si="149"/>
        <v>0</v>
      </c>
      <c r="BI96" s="29">
        <f t="shared" si="150"/>
        <v>0</v>
      </c>
      <c r="BJ96" s="29">
        <f t="shared" si="151"/>
        <v>0</v>
      </c>
      <c r="BK96" s="29">
        <f t="shared" si="152"/>
        <v>0</v>
      </c>
      <c r="BL96" s="29">
        <f t="shared" si="153"/>
        <v>0</v>
      </c>
      <c r="BM96" s="29">
        <f t="shared" si="154"/>
        <v>0</v>
      </c>
      <c r="BN96" s="29">
        <f t="shared" si="155"/>
        <v>0</v>
      </c>
      <c r="BO96" s="29">
        <f t="shared" si="156"/>
        <v>0</v>
      </c>
      <c r="BP96" s="29">
        <f t="shared" si="157"/>
        <v>0</v>
      </c>
      <c r="BQ96" s="29">
        <f t="shared" si="158"/>
        <v>0</v>
      </c>
      <c r="BR96" s="29">
        <f t="shared" si="159"/>
        <v>0</v>
      </c>
      <c r="BS96" s="29">
        <f t="shared" si="160"/>
        <v>0</v>
      </c>
      <c r="BT96" s="29">
        <f t="shared" si="161"/>
        <v>0</v>
      </c>
      <c r="BU96" s="30">
        <f t="shared" si="162"/>
        <v>0</v>
      </c>
      <c r="BV96" s="30">
        <f t="shared" si="163"/>
        <v>0</v>
      </c>
      <c r="BX96" s="28">
        <f t="shared" si="164"/>
        <v>920</v>
      </c>
      <c r="BY96" s="29">
        <f t="shared" si="165"/>
        <v>0</v>
      </c>
      <c r="BZ96" s="29">
        <f t="shared" si="166"/>
        <v>0</v>
      </c>
      <c r="CA96" s="29">
        <f t="shared" si="167"/>
        <v>0</v>
      </c>
      <c r="CB96" s="29">
        <f t="shared" si="168"/>
        <v>0</v>
      </c>
      <c r="CC96" s="30">
        <f t="shared" si="137"/>
        <v>920</v>
      </c>
      <c r="CD96" s="156">
        <f t="shared" si="115"/>
        <v>773.33333333333337</v>
      </c>
      <c r="CE96" s="22">
        <f t="shared" si="138"/>
        <v>3</v>
      </c>
      <c r="CF96" s="156">
        <f t="shared" si="116"/>
        <v>733.33333333333337</v>
      </c>
      <c r="CG96" s="22">
        <f t="shared" si="139"/>
        <v>4</v>
      </c>
      <c r="CH96" s="156">
        <f t="shared" si="117"/>
        <v>693.33333333333337</v>
      </c>
      <c r="CI96" s="22">
        <f t="shared" si="140"/>
        <v>5</v>
      </c>
      <c r="CJ96" s="22">
        <f t="shared" si="118"/>
        <v>1.1490663835633548</v>
      </c>
      <c r="CK96" s="22">
        <f t="shared" si="119"/>
        <v>1.1490663835633548</v>
      </c>
      <c r="CM96" s="22">
        <f t="shared" si="120"/>
        <v>0</v>
      </c>
      <c r="CN96" s="22">
        <f t="shared" si="121"/>
        <v>2.5396825396825395</v>
      </c>
      <c r="CO96" s="22">
        <f t="shared" si="122"/>
        <v>0.79522862823061624</v>
      </c>
      <c r="CP96" s="22">
        <f t="shared" si="123"/>
        <v>0.44052863436123346</v>
      </c>
      <c r="CQ96" s="22">
        <f t="shared" si="124"/>
        <v>0</v>
      </c>
      <c r="CR96" s="22">
        <f t="shared" si="125"/>
        <v>0</v>
      </c>
      <c r="CS96" s="22">
        <f t="shared" si="126"/>
        <v>0</v>
      </c>
      <c r="CT96" s="22" t="e">
        <f t="shared" si="127"/>
        <v>#DIV/0!</v>
      </c>
      <c r="CU96" s="22" t="e">
        <f t="shared" si="128"/>
        <v>#DIV/0!</v>
      </c>
      <c r="CV96" s="22">
        <f t="shared" si="129"/>
        <v>0</v>
      </c>
      <c r="CW96" s="22">
        <f t="shared" si="130"/>
        <v>0</v>
      </c>
      <c r="CX96" s="22">
        <f t="shared" si="131"/>
        <v>0</v>
      </c>
      <c r="CY96" s="22" t="e">
        <f t="shared" si="132"/>
        <v>#DIV/0!</v>
      </c>
      <c r="CZ96" s="22">
        <f t="shared" si="133"/>
        <v>0</v>
      </c>
      <c r="DA96" s="22">
        <f t="shared" si="134"/>
        <v>0</v>
      </c>
      <c r="DB96" s="22">
        <f t="shared" si="135"/>
        <v>0</v>
      </c>
      <c r="DC96" s="22">
        <f t="shared" si="136"/>
        <v>0</v>
      </c>
      <c r="DE96" s="22">
        <f t="shared" si="169"/>
        <v>0</v>
      </c>
      <c r="DF96" s="22">
        <f t="shared" si="170"/>
        <v>1</v>
      </c>
      <c r="DG96" s="22">
        <f t="shared" si="171"/>
        <v>1</v>
      </c>
      <c r="DH96" s="22">
        <f t="shared" si="172"/>
        <v>1</v>
      </c>
      <c r="DI96" s="22">
        <f t="shared" si="173"/>
        <v>0</v>
      </c>
      <c r="DJ96" s="22">
        <f t="shared" si="174"/>
        <v>0</v>
      </c>
      <c r="DK96" s="22">
        <f t="shared" si="175"/>
        <v>0</v>
      </c>
      <c r="DL96" s="22">
        <f t="shared" si="176"/>
        <v>0</v>
      </c>
      <c r="DM96" s="22">
        <f t="shared" si="177"/>
        <v>0</v>
      </c>
      <c r="DN96" s="22">
        <f t="shared" si="178"/>
        <v>0</v>
      </c>
      <c r="DO96" s="22">
        <f t="shared" si="179"/>
        <v>0</v>
      </c>
      <c r="DP96" s="22">
        <f t="shared" si="180"/>
        <v>0</v>
      </c>
      <c r="DQ96" s="22">
        <f t="shared" si="181"/>
        <v>0</v>
      </c>
    </row>
    <row r="97" spans="1:121" s="22" customFormat="1" ht="15.75" thickBot="1">
      <c r="A97" s="150" t="str">
        <f>UNINOVE!A16</f>
        <v>UNINOVE</v>
      </c>
      <c r="B97" s="150">
        <f>UNINOVE!B16</f>
        <v>14</v>
      </c>
      <c r="C97" s="150" t="str">
        <f>UNINOVE!C16</f>
        <v>Rodrigo Álvaro Brandão Lopes Martins</v>
      </c>
      <c r="D97" s="99" t="str">
        <f>UNINOVE!D16</f>
        <v>C</v>
      </c>
      <c r="E97" s="150">
        <f>UNINOVE!E16</f>
        <v>0</v>
      </c>
      <c r="F97" s="150">
        <f>UNINOVE!F16</f>
        <v>0</v>
      </c>
      <c r="G97" s="150">
        <f>UNINOVE!G16</f>
        <v>0</v>
      </c>
      <c r="H97" s="150">
        <f>UNINOVE!H16</f>
        <v>0</v>
      </c>
      <c r="I97" s="150">
        <f>UNINOVE!I16</f>
        <v>0</v>
      </c>
      <c r="J97" s="150">
        <f>UNINOVE!J16</f>
        <v>0</v>
      </c>
      <c r="K97" s="150">
        <f>UNINOVE!K16</f>
        <v>0</v>
      </c>
      <c r="L97" s="150">
        <f>UNINOVE!L16</f>
        <v>0</v>
      </c>
      <c r="M97" s="150">
        <f>UNINOVE!M16</f>
        <v>0</v>
      </c>
      <c r="N97" s="150">
        <f>UNINOVE!N16</f>
        <v>0</v>
      </c>
      <c r="O97" s="150">
        <f>UNINOVE!O16</f>
        <v>0</v>
      </c>
      <c r="P97" s="150">
        <f>UNINOVE!P16</f>
        <v>0</v>
      </c>
      <c r="Q97" s="150">
        <f>UNINOVE!Q16</f>
        <v>0</v>
      </c>
      <c r="R97" s="150">
        <f>UNINOVE!R16</f>
        <v>0</v>
      </c>
      <c r="S97" s="150">
        <f>UNINOVE!S16</f>
        <v>0</v>
      </c>
      <c r="T97" s="99" t="str">
        <f>UNINOVE!T16</f>
        <v>P</v>
      </c>
      <c r="U97" s="150">
        <f>UNINOVE!U16</f>
        <v>0</v>
      </c>
      <c r="V97" s="150">
        <f>UNINOVE!V16</f>
        <v>7</v>
      </c>
      <c r="W97" s="150">
        <f>UNINOVE!W16</f>
        <v>2</v>
      </c>
      <c r="X97" s="150">
        <f>UNINOVE!X16</f>
        <v>3</v>
      </c>
      <c r="Y97" s="150">
        <f>UNINOVE!Y16</f>
        <v>0</v>
      </c>
      <c r="Z97" s="150">
        <f>UNINOVE!Z16</f>
        <v>0</v>
      </c>
      <c r="AA97" s="150">
        <f>UNINOVE!AA16</f>
        <v>0</v>
      </c>
      <c r="AB97" s="150">
        <f>UNINOVE!AB16</f>
        <v>0</v>
      </c>
      <c r="AC97" s="150">
        <f>UNINOVE!AC16</f>
        <v>0</v>
      </c>
      <c r="AD97" s="150">
        <f>UNINOVE!AD16</f>
        <v>0</v>
      </c>
      <c r="AE97" s="150">
        <f>UNINOVE!AE16</f>
        <v>0</v>
      </c>
      <c r="AF97" s="150">
        <f>UNINOVE!AF16</f>
        <v>0</v>
      </c>
      <c r="AG97" s="150">
        <f>UNINOVE!AG16</f>
        <v>0</v>
      </c>
      <c r="AH97" s="150">
        <f>UNINOVE!AH16</f>
        <v>0</v>
      </c>
      <c r="AI97" s="150">
        <f>UNINOVE!AI16</f>
        <v>0</v>
      </c>
      <c r="AJ97" s="48"/>
      <c r="AK97" s="89"/>
      <c r="AL97" s="31"/>
      <c r="AM97" s="31"/>
      <c r="AN97" s="25"/>
      <c r="AO97" s="25"/>
      <c r="AP97" s="25"/>
      <c r="AQ97" s="25"/>
      <c r="AR97" s="26"/>
      <c r="AS97" s="24"/>
      <c r="AT97" s="24"/>
      <c r="AU97" s="24"/>
      <c r="AV97" s="24"/>
      <c r="AW97" s="24"/>
      <c r="AX97" s="24"/>
      <c r="AY97" s="24"/>
      <c r="AZ97" s="27">
        <f t="shared" si="141"/>
        <v>1</v>
      </c>
      <c r="BA97" s="28">
        <f t="shared" si="142"/>
        <v>0</v>
      </c>
      <c r="BB97" s="29">
        <f t="shared" si="143"/>
        <v>7</v>
      </c>
      <c r="BC97" s="29">
        <f t="shared" si="144"/>
        <v>7</v>
      </c>
      <c r="BD97" s="29">
        <f t="shared" si="145"/>
        <v>2</v>
      </c>
      <c r="BE97" s="29">
        <f t="shared" si="146"/>
        <v>9</v>
      </c>
      <c r="BF97" s="29">
        <f t="shared" si="147"/>
        <v>3</v>
      </c>
      <c r="BG97" s="29">
        <f t="shared" si="148"/>
        <v>12</v>
      </c>
      <c r="BH97" s="29">
        <f t="shared" si="149"/>
        <v>0</v>
      </c>
      <c r="BI97" s="29">
        <f t="shared" si="150"/>
        <v>0</v>
      </c>
      <c r="BJ97" s="29">
        <f t="shared" si="151"/>
        <v>0</v>
      </c>
      <c r="BK97" s="29">
        <f t="shared" si="152"/>
        <v>0</v>
      </c>
      <c r="BL97" s="29">
        <f t="shared" si="153"/>
        <v>0</v>
      </c>
      <c r="BM97" s="29">
        <f t="shared" si="154"/>
        <v>0</v>
      </c>
      <c r="BN97" s="29">
        <f t="shared" si="155"/>
        <v>0</v>
      </c>
      <c r="BO97" s="29">
        <f t="shared" si="156"/>
        <v>0</v>
      </c>
      <c r="BP97" s="29">
        <f t="shared" si="157"/>
        <v>0</v>
      </c>
      <c r="BQ97" s="29">
        <f t="shared" si="158"/>
        <v>0</v>
      </c>
      <c r="BR97" s="29">
        <f t="shared" si="159"/>
        <v>0</v>
      </c>
      <c r="BS97" s="29">
        <f t="shared" si="160"/>
        <v>0</v>
      </c>
      <c r="BT97" s="29">
        <f t="shared" si="161"/>
        <v>0</v>
      </c>
      <c r="BU97" s="30">
        <f t="shared" si="162"/>
        <v>0</v>
      </c>
      <c r="BV97" s="30">
        <f t="shared" si="163"/>
        <v>0</v>
      </c>
      <c r="BX97" s="28">
        <f t="shared" si="164"/>
        <v>800</v>
      </c>
      <c r="BY97" s="29">
        <f t="shared" si="165"/>
        <v>0</v>
      </c>
      <c r="BZ97" s="29">
        <f t="shared" si="166"/>
        <v>0</v>
      </c>
      <c r="CA97" s="29">
        <f t="shared" si="167"/>
        <v>0</v>
      </c>
      <c r="CB97" s="29">
        <f t="shared" si="168"/>
        <v>0</v>
      </c>
      <c r="CC97" s="30">
        <f t="shared" si="137"/>
        <v>800</v>
      </c>
      <c r="CD97" s="156">
        <f t="shared" si="115"/>
        <v>726.66666666666663</v>
      </c>
      <c r="CE97" s="22">
        <f t="shared" si="138"/>
        <v>3</v>
      </c>
      <c r="CF97" s="156">
        <f t="shared" si="116"/>
        <v>706.66666666666663</v>
      </c>
      <c r="CG97" s="22">
        <f t="shared" si="139"/>
        <v>4</v>
      </c>
      <c r="CH97" s="156">
        <f t="shared" si="117"/>
        <v>686.66666666666663</v>
      </c>
      <c r="CI97" s="22">
        <f t="shared" si="140"/>
        <v>5</v>
      </c>
      <c r="CJ97" s="22">
        <f t="shared" si="118"/>
        <v>0.99918815962030849</v>
      </c>
      <c r="CK97" s="22">
        <f t="shared" si="119"/>
        <v>0.99918815962030849</v>
      </c>
      <c r="CM97" s="22">
        <f t="shared" si="120"/>
        <v>0</v>
      </c>
      <c r="CN97" s="22">
        <f t="shared" si="121"/>
        <v>2.2222222222222223</v>
      </c>
      <c r="CO97" s="22">
        <f t="shared" si="122"/>
        <v>0.39761431411530812</v>
      </c>
      <c r="CP97" s="22">
        <f t="shared" si="123"/>
        <v>1.3215859030837005</v>
      </c>
      <c r="CQ97" s="22">
        <f t="shared" si="124"/>
        <v>0</v>
      </c>
      <c r="CR97" s="22">
        <f t="shared" si="125"/>
        <v>0</v>
      </c>
      <c r="CS97" s="22">
        <f t="shared" si="126"/>
        <v>0</v>
      </c>
      <c r="CT97" s="22" t="e">
        <f t="shared" si="127"/>
        <v>#DIV/0!</v>
      </c>
      <c r="CU97" s="22" t="e">
        <f t="shared" si="128"/>
        <v>#DIV/0!</v>
      </c>
      <c r="CV97" s="22">
        <f t="shared" si="129"/>
        <v>0</v>
      </c>
      <c r="CW97" s="22">
        <f t="shared" si="130"/>
        <v>0</v>
      </c>
      <c r="CX97" s="22">
        <f t="shared" si="131"/>
        <v>0</v>
      </c>
      <c r="CY97" s="22" t="e">
        <f t="shared" si="132"/>
        <v>#DIV/0!</v>
      </c>
      <c r="CZ97" s="22">
        <f t="shared" si="133"/>
        <v>0</v>
      </c>
      <c r="DA97" s="22">
        <f t="shared" si="134"/>
        <v>0</v>
      </c>
      <c r="DB97" s="22">
        <f t="shared" si="135"/>
        <v>0</v>
      </c>
      <c r="DC97" s="22">
        <f t="shared" si="136"/>
        <v>0</v>
      </c>
      <c r="DE97" s="22">
        <f t="shared" si="169"/>
        <v>0</v>
      </c>
      <c r="DF97" s="22">
        <f t="shared" si="170"/>
        <v>1</v>
      </c>
      <c r="DG97" s="22">
        <f t="shared" si="171"/>
        <v>1</v>
      </c>
      <c r="DH97" s="22">
        <f t="shared" si="172"/>
        <v>1</v>
      </c>
      <c r="DI97" s="22">
        <f t="shared" si="173"/>
        <v>0</v>
      </c>
      <c r="DJ97" s="22">
        <f t="shared" si="174"/>
        <v>0</v>
      </c>
      <c r="DK97" s="22">
        <f t="shared" si="175"/>
        <v>0</v>
      </c>
      <c r="DL97" s="22">
        <f t="shared" si="176"/>
        <v>0</v>
      </c>
      <c r="DM97" s="22">
        <f t="shared" si="177"/>
        <v>0</v>
      </c>
      <c r="DN97" s="22">
        <f t="shared" si="178"/>
        <v>0</v>
      </c>
      <c r="DO97" s="22">
        <f t="shared" si="179"/>
        <v>0</v>
      </c>
      <c r="DP97" s="22">
        <f t="shared" si="180"/>
        <v>0</v>
      </c>
      <c r="DQ97" s="22">
        <f t="shared" si="181"/>
        <v>0</v>
      </c>
    </row>
    <row r="98" spans="1:121" s="22" customFormat="1" ht="15.75" thickBot="1">
      <c r="A98" s="150" t="str">
        <f>UNINOVE!A17</f>
        <v>UNINOVE</v>
      </c>
      <c r="B98" s="150">
        <f>UNINOVE!B17</f>
        <v>15</v>
      </c>
      <c r="C98" s="150" t="str">
        <f>UNINOVE!C17</f>
        <v xml:space="preserve">Sandra Kalil Bussadori </v>
      </c>
      <c r="D98" s="99" t="str">
        <f>UNINOVE!D17</f>
        <v>P</v>
      </c>
      <c r="E98" s="150">
        <f>UNINOVE!E17</f>
        <v>0</v>
      </c>
      <c r="F98" s="150">
        <f>UNINOVE!F17</f>
        <v>1</v>
      </c>
      <c r="G98" s="150">
        <f>UNINOVE!G17</f>
        <v>7</v>
      </c>
      <c r="H98" s="150">
        <f>UNINOVE!H17</f>
        <v>3</v>
      </c>
      <c r="I98" s="150">
        <f>UNINOVE!I17</f>
        <v>9</v>
      </c>
      <c r="J98" s="150">
        <f>UNINOVE!J17</f>
        <v>0</v>
      </c>
      <c r="K98" s="150">
        <f>UNINOVE!K17</f>
        <v>1</v>
      </c>
      <c r="L98" s="150">
        <f>UNINOVE!L17</f>
        <v>0</v>
      </c>
      <c r="M98" s="150">
        <f>UNINOVE!M17</f>
        <v>0</v>
      </c>
      <c r="N98" s="150">
        <f>UNINOVE!N17</f>
        <v>0</v>
      </c>
      <c r="O98" s="150">
        <f>UNINOVE!O17</f>
        <v>0</v>
      </c>
      <c r="P98" s="150">
        <f>UNINOVE!P17</f>
        <v>0</v>
      </c>
      <c r="Q98" s="150">
        <f>UNINOVE!Q17</f>
        <v>0</v>
      </c>
      <c r="R98" s="150">
        <f>UNINOVE!R17</f>
        <v>0</v>
      </c>
      <c r="S98" s="150">
        <f>UNINOVE!S17</f>
        <v>0</v>
      </c>
      <c r="T98" s="99" t="str">
        <f>UNINOVE!T17</f>
        <v>P</v>
      </c>
      <c r="U98" s="150">
        <f>UNINOVE!U17</f>
        <v>0</v>
      </c>
      <c r="V98" s="150">
        <f>UNINOVE!V17</f>
        <v>2</v>
      </c>
      <c r="W98" s="150">
        <f>UNINOVE!W17</f>
        <v>5</v>
      </c>
      <c r="X98" s="150">
        <f>UNINOVE!X17</f>
        <v>5</v>
      </c>
      <c r="Y98" s="150">
        <f>UNINOVE!Y17</f>
        <v>1</v>
      </c>
      <c r="Z98" s="150">
        <f>UNINOVE!Z17</f>
        <v>0</v>
      </c>
      <c r="AA98" s="150">
        <f>UNINOVE!AA17</f>
        <v>2</v>
      </c>
      <c r="AB98" s="150">
        <f>UNINOVE!AB17</f>
        <v>0</v>
      </c>
      <c r="AC98" s="150">
        <f>UNINOVE!AC17</f>
        <v>0</v>
      </c>
      <c r="AD98" s="150">
        <f>UNINOVE!AD17</f>
        <v>0</v>
      </c>
      <c r="AE98" s="150">
        <f>UNINOVE!AE17</f>
        <v>0</v>
      </c>
      <c r="AF98" s="150">
        <f>UNINOVE!AF17</f>
        <v>0</v>
      </c>
      <c r="AG98" s="150">
        <f>UNINOVE!AG17</f>
        <v>0</v>
      </c>
      <c r="AH98" s="150">
        <f>UNINOVE!AH17</f>
        <v>0</v>
      </c>
      <c r="AI98" s="150">
        <f>UNINOVE!AI17</f>
        <v>0</v>
      </c>
      <c r="AJ98" s="48"/>
      <c r="AK98" s="89"/>
      <c r="AL98" s="31"/>
      <c r="AM98" s="31"/>
      <c r="AN98" s="25"/>
      <c r="AO98" s="25"/>
      <c r="AP98" s="25"/>
      <c r="AQ98" s="25"/>
      <c r="AR98" s="26"/>
      <c r="AS98" s="24"/>
      <c r="AT98" s="24"/>
      <c r="AU98" s="24"/>
      <c r="AV98" s="24"/>
      <c r="AW98" s="24"/>
      <c r="AX98" s="24"/>
      <c r="AY98" s="24"/>
      <c r="AZ98" s="27">
        <f t="shared" si="141"/>
        <v>2</v>
      </c>
      <c r="BA98" s="28">
        <f t="shared" si="142"/>
        <v>0</v>
      </c>
      <c r="BB98" s="29">
        <f t="shared" si="143"/>
        <v>3</v>
      </c>
      <c r="BC98" s="29">
        <f t="shared" si="144"/>
        <v>3</v>
      </c>
      <c r="BD98" s="29">
        <f t="shared" si="145"/>
        <v>12</v>
      </c>
      <c r="BE98" s="29">
        <f t="shared" si="146"/>
        <v>15</v>
      </c>
      <c r="BF98" s="29">
        <f t="shared" si="147"/>
        <v>8</v>
      </c>
      <c r="BG98" s="29">
        <f t="shared" si="148"/>
        <v>23</v>
      </c>
      <c r="BH98" s="29">
        <f t="shared" si="149"/>
        <v>10</v>
      </c>
      <c r="BI98" s="29">
        <f t="shared" si="150"/>
        <v>0</v>
      </c>
      <c r="BJ98" s="29">
        <f t="shared" si="151"/>
        <v>3</v>
      </c>
      <c r="BK98" s="29">
        <f t="shared" si="152"/>
        <v>0</v>
      </c>
      <c r="BL98" s="29">
        <f t="shared" si="153"/>
        <v>0</v>
      </c>
      <c r="BM98" s="29">
        <f t="shared" si="154"/>
        <v>0</v>
      </c>
      <c r="BN98" s="29">
        <f t="shared" si="155"/>
        <v>0</v>
      </c>
      <c r="BO98" s="29">
        <f t="shared" si="156"/>
        <v>0</v>
      </c>
      <c r="BP98" s="29">
        <f t="shared" si="157"/>
        <v>0</v>
      </c>
      <c r="BQ98" s="29">
        <f t="shared" si="158"/>
        <v>0</v>
      </c>
      <c r="BR98" s="29">
        <f t="shared" si="159"/>
        <v>0</v>
      </c>
      <c r="BS98" s="29">
        <f t="shared" si="160"/>
        <v>0</v>
      </c>
      <c r="BT98" s="29">
        <f t="shared" si="161"/>
        <v>0</v>
      </c>
      <c r="BU98" s="30">
        <f t="shared" si="162"/>
        <v>0</v>
      </c>
      <c r="BV98" s="30">
        <f t="shared" si="163"/>
        <v>0</v>
      </c>
      <c r="BX98" s="28">
        <f t="shared" si="164"/>
        <v>1480</v>
      </c>
      <c r="BY98" s="29">
        <f t="shared" si="165"/>
        <v>0</v>
      </c>
      <c r="BZ98" s="29">
        <f t="shared" si="166"/>
        <v>15</v>
      </c>
      <c r="CA98" s="29">
        <f t="shared" si="167"/>
        <v>0</v>
      </c>
      <c r="CB98" s="29">
        <f t="shared" si="168"/>
        <v>0</v>
      </c>
      <c r="CC98" s="30">
        <f t="shared" si="137"/>
        <v>1495</v>
      </c>
      <c r="CD98" s="156">
        <f t="shared" si="115"/>
        <v>1348.3333333333333</v>
      </c>
      <c r="CE98" s="22">
        <f t="shared" si="138"/>
        <v>3</v>
      </c>
      <c r="CF98" s="156">
        <f t="shared" si="116"/>
        <v>1308.3333333333333</v>
      </c>
      <c r="CG98" s="22">
        <f t="shared" si="139"/>
        <v>4</v>
      </c>
      <c r="CH98" s="156">
        <f t="shared" si="117"/>
        <v>1268.3333333333333</v>
      </c>
      <c r="CI98" s="22">
        <f t="shared" si="140"/>
        <v>5</v>
      </c>
      <c r="CJ98" s="22">
        <f t="shared" si="118"/>
        <v>1.8672328732904517</v>
      </c>
      <c r="CK98" s="22">
        <f t="shared" si="119"/>
        <v>1.8672328732904517</v>
      </c>
      <c r="CM98" s="22">
        <f t="shared" si="120"/>
        <v>0</v>
      </c>
      <c r="CN98" s="22">
        <f t="shared" si="121"/>
        <v>0.95238095238095244</v>
      </c>
      <c r="CO98" s="22">
        <f t="shared" si="122"/>
        <v>2.3856858846918487</v>
      </c>
      <c r="CP98" s="22">
        <f t="shared" si="123"/>
        <v>3.5242290748898677</v>
      </c>
      <c r="CQ98" s="22">
        <f t="shared" si="124"/>
        <v>10.1010101010101</v>
      </c>
      <c r="CR98" s="22">
        <f t="shared" si="125"/>
        <v>0</v>
      </c>
      <c r="CS98" s="22">
        <f t="shared" si="126"/>
        <v>7.8947368421052628</v>
      </c>
      <c r="CT98" s="22" t="e">
        <f t="shared" si="127"/>
        <v>#DIV/0!</v>
      </c>
      <c r="CU98" s="22" t="e">
        <f t="shared" si="128"/>
        <v>#DIV/0!</v>
      </c>
      <c r="CV98" s="22">
        <f t="shared" si="129"/>
        <v>0</v>
      </c>
      <c r="CW98" s="22">
        <f t="shared" si="130"/>
        <v>0</v>
      </c>
      <c r="CX98" s="22">
        <f t="shared" si="131"/>
        <v>0</v>
      </c>
      <c r="CY98" s="22" t="e">
        <f t="shared" si="132"/>
        <v>#DIV/0!</v>
      </c>
      <c r="CZ98" s="22">
        <f t="shared" si="133"/>
        <v>0</v>
      </c>
      <c r="DA98" s="22">
        <f t="shared" si="134"/>
        <v>0</v>
      </c>
      <c r="DB98" s="22">
        <f t="shared" si="135"/>
        <v>0</v>
      </c>
      <c r="DC98" s="22">
        <f t="shared" si="136"/>
        <v>0</v>
      </c>
      <c r="DE98" s="22">
        <f t="shared" si="169"/>
        <v>0</v>
      </c>
      <c r="DF98" s="22">
        <f t="shared" si="170"/>
        <v>1</v>
      </c>
      <c r="DG98" s="22">
        <f t="shared" si="171"/>
        <v>1</v>
      </c>
      <c r="DH98" s="22">
        <f t="shared" si="172"/>
        <v>1</v>
      </c>
      <c r="DI98" s="22">
        <f t="shared" si="173"/>
        <v>1</v>
      </c>
      <c r="DJ98" s="22">
        <f t="shared" si="174"/>
        <v>0</v>
      </c>
      <c r="DK98" s="22">
        <f t="shared" si="175"/>
        <v>1</v>
      </c>
      <c r="DL98" s="22">
        <f t="shared" si="176"/>
        <v>0</v>
      </c>
      <c r="DM98" s="22">
        <f t="shared" si="177"/>
        <v>0</v>
      </c>
      <c r="DN98" s="22">
        <f t="shared" si="178"/>
        <v>0</v>
      </c>
      <c r="DO98" s="22">
        <f t="shared" si="179"/>
        <v>0</v>
      </c>
      <c r="DP98" s="22">
        <f t="shared" si="180"/>
        <v>0</v>
      </c>
      <c r="DQ98" s="22">
        <f t="shared" si="181"/>
        <v>0</v>
      </c>
    </row>
    <row r="99" spans="1:121" s="22" customFormat="1" ht="15.75" thickBot="1">
      <c r="A99" s="150" t="str">
        <f>UNINOVE!A18</f>
        <v>UNINOVE</v>
      </c>
      <c r="B99" s="150">
        <f>UNINOVE!B18</f>
        <v>16</v>
      </c>
      <c r="C99" s="150" t="str">
        <f>UNINOVE!C18</f>
        <v xml:space="preserve">Simone Dal Corso </v>
      </c>
      <c r="D99" s="99" t="str">
        <f>UNINOVE!D18</f>
        <v>P</v>
      </c>
      <c r="E99" s="150">
        <f>UNINOVE!E18</f>
        <v>0</v>
      </c>
      <c r="F99" s="150">
        <f>UNINOVE!F18</f>
        <v>1</v>
      </c>
      <c r="G99" s="150">
        <f>UNINOVE!G18</f>
        <v>1</v>
      </c>
      <c r="H99" s="150">
        <f>UNINOVE!H18</f>
        <v>1</v>
      </c>
      <c r="I99" s="150">
        <f>UNINOVE!I18</f>
        <v>3</v>
      </c>
      <c r="J99" s="150">
        <f>UNINOVE!J18</f>
        <v>0</v>
      </c>
      <c r="K99" s="150">
        <f>UNINOVE!K18</f>
        <v>0</v>
      </c>
      <c r="L99" s="150">
        <f>UNINOVE!L18</f>
        <v>0</v>
      </c>
      <c r="M99" s="150">
        <f>UNINOVE!M18</f>
        <v>0</v>
      </c>
      <c r="N99" s="150">
        <f>UNINOVE!N18</f>
        <v>0</v>
      </c>
      <c r="O99" s="150">
        <f>UNINOVE!O18</f>
        <v>0</v>
      </c>
      <c r="P99" s="150">
        <f>UNINOVE!P18</f>
        <v>0</v>
      </c>
      <c r="Q99" s="150">
        <f>UNINOVE!Q18</f>
        <v>0</v>
      </c>
      <c r="R99" s="150">
        <f>UNINOVE!R18</f>
        <v>0</v>
      </c>
      <c r="S99" s="150">
        <f>UNINOVE!S18</f>
        <v>0</v>
      </c>
      <c r="T99" s="99" t="str">
        <f>UNINOVE!T18</f>
        <v>P</v>
      </c>
      <c r="U99" s="150">
        <f>UNINOVE!U18</f>
        <v>1</v>
      </c>
      <c r="V99" s="150">
        <f>UNINOVE!V18</f>
        <v>0</v>
      </c>
      <c r="W99" s="150">
        <f>UNINOVE!W18</f>
        <v>5</v>
      </c>
      <c r="X99" s="150">
        <f>UNINOVE!X18</f>
        <v>0</v>
      </c>
      <c r="Y99" s="150">
        <f>UNINOVE!Y18</f>
        <v>0</v>
      </c>
      <c r="Z99" s="150">
        <f>UNINOVE!Z18</f>
        <v>0</v>
      </c>
      <c r="AA99" s="150">
        <f>UNINOVE!AA18</f>
        <v>0</v>
      </c>
      <c r="AB99" s="150">
        <f>UNINOVE!AB18</f>
        <v>0</v>
      </c>
      <c r="AC99" s="150">
        <f>UNINOVE!AC18</f>
        <v>0</v>
      </c>
      <c r="AD99" s="150">
        <f>UNINOVE!AD18</f>
        <v>0</v>
      </c>
      <c r="AE99" s="150">
        <f>UNINOVE!AE18</f>
        <v>0</v>
      </c>
      <c r="AF99" s="150">
        <f>UNINOVE!AF18</f>
        <v>0</v>
      </c>
      <c r="AG99" s="150">
        <f>UNINOVE!AG18</f>
        <v>0</v>
      </c>
      <c r="AH99" s="150">
        <f>UNINOVE!AH18</f>
        <v>0</v>
      </c>
      <c r="AI99" s="150">
        <f>UNINOVE!AI18</f>
        <v>0</v>
      </c>
      <c r="AJ99" s="48"/>
      <c r="AK99" s="89"/>
      <c r="AL99" s="31"/>
      <c r="AM99" s="31"/>
      <c r="AN99" s="25"/>
      <c r="AO99" s="25"/>
      <c r="AP99" s="25"/>
      <c r="AQ99" s="25"/>
      <c r="AR99" s="26"/>
      <c r="AS99" s="24"/>
      <c r="AT99" s="24"/>
      <c r="AU99" s="24"/>
      <c r="AV99" s="24"/>
      <c r="AW99" s="24"/>
      <c r="AX99" s="24"/>
      <c r="AY99" s="24"/>
      <c r="AZ99" s="27">
        <f t="shared" si="141"/>
        <v>2</v>
      </c>
      <c r="BA99" s="28">
        <f t="shared" si="142"/>
        <v>1</v>
      </c>
      <c r="BB99" s="29">
        <f t="shared" si="143"/>
        <v>1</v>
      </c>
      <c r="BC99" s="29">
        <f t="shared" si="144"/>
        <v>2</v>
      </c>
      <c r="BD99" s="29">
        <f t="shared" si="145"/>
        <v>6</v>
      </c>
      <c r="BE99" s="29">
        <f t="shared" si="146"/>
        <v>8</v>
      </c>
      <c r="BF99" s="29">
        <f t="shared" si="147"/>
        <v>1</v>
      </c>
      <c r="BG99" s="29">
        <f t="shared" si="148"/>
        <v>9</v>
      </c>
      <c r="BH99" s="29">
        <f t="shared" si="149"/>
        <v>3</v>
      </c>
      <c r="BI99" s="29">
        <f t="shared" si="150"/>
        <v>0</v>
      </c>
      <c r="BJ99" s="29">
        <f t="shared" si="151"/>
        <v>0</v>
      </c>
      <c r="BK99" s="29">
        <f t="shared" si="152"/>
        <v>0</v>
      </c>
      <c r="BL99" s="29">
        <f t="shared" si="153"/>
        <v>0</v>
      </c>
      <c r="BM99" s="29">
        <f t="shared" si="154"/>
        <v>0</v>
      </c>
      <c r="BN99" s="29">
        <f t="shared" si="155"/>
        <v>0</v>
      </c>
      <c r="BO99" s="29">
        <f t="shared" si="156"/>
        <v>0</v>
      </c>
      <c r="BP99" s="29">
        <f t="shared" si="157"/>
        <v>0</v>
      </c>
      <c r="BQ99" s="29">
        <f t="shared" si="158"/>
        <v>0</v>
      </c>
      <c r="BR99" s="29">
        <f t="shared" si="159"/>
        <v>0</v>
      </c>
      <c r="BS99" s="29">
        <f t="shared" si="160"/>
        <v>0</v>
      </c>
      <c r="BT99" s="29">
        <f t="shared" si="161"/>
        <v>0</v>
      </c>
      <c r="BU99" s="30">
        <f t="shared" si="162"/>
        <v>0</v>
      </c>
      <c r="BV99" s="30">
        <f t="shared" si="163"/>
        <v>0</v>
      </c>
      <c r="BX99" s="28">
        <f t="shared" si="164"/>
        <v>640</v>
      </c>
      <c r="BY99" s="29">
        <f t="shared" si="165"/>
        <v>0</v>
      </c>
      <c r="BZ99" s="29">
        <f t="shared" si="166"/>
        <v>0</v>
      </c>
      <c r="CA99" s="29">
        <f t="shared" si="167"/>
        <v>0</v>
      </c>
      <c r="CB99" s="29">
        <f t="shared" si="168"/>
        <v>0</v>
      </c>
      <c r="CC99" s="30">
        <f t="shared" si="137"/>
        <v>640</v>
      </c>
      <c r="CD99" s="156">
        <f t="shared" si="115"/>
        <v>493.33333333333337</v>
      </c>
      <c r="CE99" s="22">
        <f t="shared" si="138"/>
        <v>3</v>
      </c>
      <c r="CF99" s="156">
        <f t="shared" si="116"/>
        <v>453.33333333333337</v>
      </c>
      <c r="CG99" s="22">
        <f t="shared" si="139"/>
        <v>4</v>
      </c>
      <c r="CH99" s="156">
        <f t="shared" si="117"/>
        <v>413.33333333333337</v>
      </c>
      <c r="CI99" s="22">
        <f t="shared" si="140"/>
        <v>5</v>
      </c>
      <c r="CJ99" s="22">
        <f t="shared" ref="CJ99:CJ130" si="182">(CC99)/(SUM($CC$3:$CC$188))*100</f>
        <v>0.79935052769624682</v>
      </c>
      <c r="CK99" s="22">
        <f t="shared" ref="CK99:CK130" si="183">(CC99/(SUM($CC$3:$CC$188))*100)</f>
        <v>0.79935052769624682</v>
      </c>
      <c r="CM99" s="22">
        <f t="shared" ref="CM99:CM130" si="184">BA99/(SUM(BA$3:BA$188)/100)</f>
        <v>0.8</v>
      </c>
      <c r="CN99" s="22">
        <f t="shared" ref="CN99:CN130" si="185">BB99/(SUM(BB$3:BB$188)/100)</f>
        <v>0.31746031746031744</v>
      </c>
      <c r="CO99" s="22">
        <f t="shared" ref="CO99:CO130" si="186">BD99/(SUM(BD$3:BD$188)/100)</f>
        <v>1.1928429423459244</v>
      </c>
      <c r="CP99" s="22">
        <f t="shared" ref="CP99:CP130" si="187">BF99/(SUM(BF$3:BF$188)/100)</f>
        <v>0.44052863436123346</v>
      </c>
      <c r="CQ99" s="22">
        <f t="shared" ref="CQ99:CQ130" si="188">BH99/(SUM(BH$3:BH$188)/100)</f>
        <v>3.0303030303030303</v>
      </c>
      <c r="CR99" s="22">
        <f t="shared" ref="CR99:CR130" si="189">BI99/(SUM(BI$3:BI$188)/100)</f>
        <v>0</v>
      </c>
      <c r="CS99" s="22">
        <f t="shared" ref="CS99:CS130" si="190">BJ99/(SUM(BJ$3:BJ$188)/100)</f>
        <v>0</v>
      </c>
      <c r="CT99" s="22" t="e">
        <f t="shared" ref="CT99:CT130" si="191">BK99/(SUM(BK$3:BK$188)/100)</f>
        <v>#DIV/0!</v>
      </c>
      <c r="CU99" s="22" t="e">
        <f t="shared" ref="CU99:CU130" si="192">BL99/(SUM(BL$3:BL$188)/100)</f>
        <v>#DIV/0!</v>
      </c>
      <c r="CV99" s="22">
        <f t="shared" ref="CV99:CV130" si="193">BN99/(SUM(BN$3:BN$188)/100)</f>
        <v>0</v>
      </c>
      <c r="CW99" s="22">
        <f t="shared" ref="CW99:CW130" si="194">BO99/(SUM(BO$3:BO$188)/100)</f>
        <v>0</v>
      </c>
      <c r="CX99" s="22">
        <f t="shared" ref="CX99:CX130" si="195">BP99/(SUM(BP$3:BP$188)/100)</f>
        <v>0</v>
      </c>
      <c r="CY99" s="22" t="e">
        <f t="shared" ref="CY99:CY130" si="196">BQ99/(SUM(BQ$3:BQ$188)/100)</f>
        <v>#DIV/0!</v>
      </c>
      <c r="CZ99" s="22">
        <f t="shared" ref="CZ99:CZ130" si="197">BR99/(SUM(BR$3:BR$188)/100)</f>
        <v>0</v>
      </c>
      <c r="DA99" s="22">
        <f t="shared" ref="DA99:DA130" si="198">BT99/(SUM(BT$3:BT$188)/100)</f>
        <v>0</v>
      </c>
      <c r="DB99" s="22">
        <f t="shared" ref="DB99:DB130" si="199">BU99/(SUM(BU$3:BU$188)/100)</f>
        <v>0</v>
      </c>
      <c r="DC99" s="22">
        <f t="shared" ref="DC99:DC130" si="200">BV99/(SUM(BV$3:BV$188)/100)</f>
        <v>0</v>
      </c>
      <c r="DE99" s="22">
        <f t="shared" si="169"/>
        <v>1</v>
      </c>
      <c r="DF99" s="22">
        <f t="shared" si="170"/>
        <v>1</v>
      </c>
      <c r="DG99" s="22">
        <f t="shared" si="171"/>
        <v>1</v>
      </c>
      <c r="DH99" s="22">
        <f t="shared" si="172"/>
        <v>1</v>
      </c>
      <c r="DI99" s="22">
        <f t="shared" si="173"/>
        <v>1</v>
      </c>
      <c r="DJ99" s="22">
        <f t="shared" si="174"/>
        <v>0</v>
      </c>
      <c r="DK99" s="22">
        <f t="shared" si="175"/>
        <v>0</v>
      </c>
      <c r="DL99" s="22">
        <f t="shared" si="176"/>
        <v>0</v>
      </c>
      <c r="DM99" s="22">
        <f t="shared" si="177"/>
        <v>0</v>
      </c>
      <c r="DN99" s="22">
        <f t="shared" si="178"/>
        <v>0</v>
      </c>
      <c r="DO99" s="22">
        <f t="shared" si="179"/>
        <v>0</v>
      </c>
      <c r="DP99" s="22">
        <f t="shared" si="180"/>
        <v>0</v>
      </c>
      <c r="DQ99" s="22">
        <f t="shared" si="181"/>
        <v>0</v>
      </c>
    </row>
    <row r="100" spans="1:121" s="22" customFormat="1" ht="15.75" thickBot="1">
      <c r="A100" s="150" t="str">
        <f>UNINOVE!A19</f>
        <v>UNINOVE</v>
      </c>
      <c r="B100" s="150">
        <f>UNINOVE!B19</f>
        <v>17</v>
      </c>
      <c r="C100" s="150" t="str">
        <f>UNINOVE!C19</f>
        <v>Stella Regina Zamuner</v>
      </c>
      <c r="D100" s="99" t="str">
        <f>UNINOVE!D19</f>
        <v>P</v>
      </c>
      <c r="E100" s="150">
        <f>UNINOVE!E19</f>
        <v>0</v>
      </c>
      <c r="F100" s="150">
        <f>UNINOVE!F19</f>
        <v>2</v>
      </c>
      <c r="G100" s="150">
        <f>UNINOVE!G19</f>
        <v>1</v>
      </c>
      <c r="H100" s="150">
        <f>UNINOVE!H19</f>
        <v>1</v>
      </c>
      <c r="I100" s="150">
        <f>UNINOVE!I19</f>
        <v>0</v>
      </c>
      <c r="J100" s="150">
        <f>UNINOVE!J19</f>
        <v>1</v>
      </c>
      <c r="K100" s="150">
        <f>UNINOVE!K19</f>
        <v>0</v>
      </c>
      <c r="L100" s="150">
        <f>UNINOVE!L19</f>
        <v>0</v>
      </c>
      <c r="M100" s="150">
        <f>UNINOVE!M19</f>
        <v>0</v>
      </c>
      <c r="N100" s="150">
        <f>UNINOVE!N19</f>
        <v>0</v>
      </c>
      <c r="O100" s="150">
        <f>UNINOVE!O19</f>
        <v>0</v>
      </c>
      <c r="P100" s="150">
        <f>UNINOVE!P19</f>
        <v>0</v>
      </c>
      <c r="Q100" s="150">
        <f>UNINOVE!Q19</f>
        <v>0</v>
      </c>
      <c r="R100" s="150">
        <f>UNINOVE!R19</f>
        <v>0</v>
      </c>
      <c r="S100" s="150">
        <f>UNINOVE!S19</f>
        <v>0</v>
      </c>
      <c r="T100" s="99" t="str">
        <f>UNINOVE!T19</f>
        <v>C</v>
      </c>
      <c r="U100" s="150">
        <f>UNINOVE!U19</f>
        <v>0</v>
      </c>
      <c r="V100" s="150">
        <f>UNINOVE!V19</f>
        <v>0</v>
      </c>
      <c r="W100" s="150">
        <f>UNINOVE!W19</f>
        <v>0</v>
      </c>
      <c r="X100" s="150">
        <f>UNINOVE!X19</f>
        <v>0</v>
      </c>
      <c r="Y100" s="150">
        <f>UNINOVE!Y19</f>
        <v>0</v>
      </c>
      <c r="Z100" s="150">
        <f>UNINOVE!Z19</f>
        <v>0</v>
      </c>
      <c r="AA100" s="150">
        <f>UNINOVE!AA19</f>
        <v>0</v>
      </c>
      <c r="AB100" s="150">
        <f>UNINOVE!AB19</f>
        <v>0</v>
      </c>
      <c r="AC100" s="150">
        <f>UNINOVE!AC19</f>
        <v>0</v>
      </c>
      <c r="AD100" s="150">
        <f>UNINOVE!AD19</f>
        <v>0</v>
      </c>
      <c r="AE100" s="150">
        <f>UNINOVE!AE19</f>
        <v>0</v>
      </c>
      <c r="AF100" s="150">
        <f>UNINOVE!AF19</f>
        <v>0</v>
      </c>
      <c r="AG100" s="150">
        <f>UNINOVE!AG19</f>
        <v>0</v>
      </c>
      <c r="AH100" s="150">
        <f>UNINOVE!AH19</f>
        <v>0</v>
      </c>
      <c r="AI100" s="150">
        <f>UNINOVE!AI19</f>
        <v>0</v>
      </c>
      <c r="AJ100" s="48"/>
      <c r="AK100" s="89"/>
      <c r="AL100" s="31"/>
      <c r="AM100" s="31"/>
      <c r="AN100" s="25"/>
      <c r="AO100" s="25"/>
      <c r="AP100" s="25"/>
      <c r="AQ100" s="25"/>
      <c r="AR100" s="26"/>
      <c r="AS100" s="24"/>
      <c r="AT100" s="24"/>
      <c r="AU100" s="24"/>
      <c r="AV100" s="24"/>
      <c r="AW100" s="24"/>
      <c r="AX100" s="24"/>
      <c r="AY100" s="24"/>
      <c r="AZ100" s="27">
        <f t="shared" si="141"/>
        <v>1</v>
      </c>
      <c r="BA100" s="28">
        <f t="shared" si="142"/>
        <v>0</v>
      </c>
      <c r="BB100" s="29">
        <f t="shared" si="143"/>
        <v>2</v>
      </c>
      <c r="BC100" s="29">
        <f t="shared" si="144"/>
        <v>2</v>
      </c>
      <c r="BD100" s="29">
        <f t="shared" si="145"/>
        <v>1</v>
      </c>
      <c r="BE100" s="29">
        <f t="shared" si="146"/>
        <v>3</v>
      </c>
      <c r="BF100" s="29">
        <f t="shared" si="147"/>
        <v>1</v>
      </c>
      <c r="BG100" s="29">
        <f t="shared" si="148"/>
        <v>4</v>
      </c>
      <c r="BH100" s="29">
        <f t="shared" si="149"/>
        <v>0</v>
      </c>
      <c r="BI100" s="29">
        <f t="shared" si="150"/>
        <v>1</v>
      </c>
      <c r="BJ100" s="29">
        <f t="shared" si="151"/>
        <v>0</v>
      </c>
      <c r="BK100" s="29">
        <f t="shared" si="152"/>
        <v>0</v>
      </c>
      <c r="BL100" s="29">
        <f t="shared" si="153"/>
        <v>0</v>
      </c>
      <c r="BM100" s="29">
        <f t="shared" si="154"/>
        <v>0</v>
      </c>
      <c r="BN100" s="29">
        <f t="shared" si="155"/>
        <v>0</v>
      </c>
      <c r="BO100" s="29">
        <f t="shared" si="156"/>
        <v>0</v>
      </c>
      <c r="BP100" s="29">
        <f t="shared" si="157"/>
        <v>0</v>
      </c>
      <c r="BQ100" s="29">
        <f t="shared" si="158"/>
        <v>0</v>
      </c>
      <c r="BR100" s="29">
        <f t="shared" si="159"/>
        <v>0</v>
      </c>
      <c r="BS100" s="29">
        <f t="shared" si="160"/>
        <v>0</v>
      </c>
      <c r="BT100" s="29">
        <f t="shared" si="161"/>
        <v>0</v>
      </c>
      <c r="BU100" s="30">
        <f t="shared" si="162"/>
        <v>0</v>
      </c>
      <c r="BV100" s="30">
        <f t="shared" si="163"/>
        <v>0</v>
      </c>
      <c r="BX100" s="28">
        <f t="shared" si="164"/>
        <v>260</v>
      </c>
      <c r="BY100" s="29">
        <f t="shared" si="165"/>
        <v>10</v>
      </c>
      <c r="BZ100" s="29">
        <f t="shared" si="166"/>
        <v>0</v>
      </c>
      <c r="CA100" s="29">
        <f t="shared" si="167"/>
        <v>0</v>
      </c>
      <c r="CB100" s="29">
        <f t="shared" si="168"/>
        <v>0</v>
      </c>
      <c r="CC100" s="30">
        <f t="shared" si="137"/>
        <v>270</v>
      </c>
      <c r="CD100" s="156">
        <f t="shared" si="115"/>
        <v>196.66666666666669</v>
      </c>
      <c r="CE100" s="22">
        <f t="shared" si="138"/>
        <v>3</v>
      </c>
      <c r="CF100" s="156">
        <f t="shared" si="116"/>
        <v>176.66666666666669</v>
      </c>
      <c r="CG100" s="22">
        <f t="shared" si="139"/>
        <v>4</v>
      </c>
      <c r="CH100" s="156">
        <f t="shared" si="117"/>
        <v>156.66666666666669</v>
      </c>
      <c r="CI100" s="22">
        <f t="shared" si="140"/>
        <v>5</v>
      </c>
      <c r="CJ100" s="22">
        <f t="shared" si="182"/>
        <v>0.33722600387185414</v>
      </c>
      <c r="CK100" s="22">
        <f t="shared" si="183"/>
        <v>0.33722600387185414</v>
      </c>
      <c r="CM100" s="22">
        <f t="shared" si="184"/>
        <v>0</v>
      </c>
      <c r="CN100" s="22">
        <f t="shared" si="185"/>
        <v>0.63492063492063489</v>
      </c>
      <c r="CO100" s="22">
        <f t="shared" si="186"/>
        <v>0.19880715705765406</v>
      </c>
      <c r="CP100" s="22">
        <f t="shared" si="187"/>
        <v>0.44052863436123346</v>
      </c>
      <c r="CQ100" s="22">
        <f t="shared" si="188"/>
        <v>0</v>
      </c>
      <c r="CR100" s="22">
        <f t="shared" si="189"/>
        <v>3.7037037037037033</v>
      </c>
      <c r="CS100" s="22">
        <f t="shared" si="190"/>
        <v>0</v>
      </c>
      <c r="CT100" s="22" t="e">
        <f t="shared" si="191"/>
        <v>#DIV/0!</v>
      </c>
      <c r="CU100" s="22" t="e">
        <f t="shared" si="192"/>
        <v>#DIV/0!</v>
      </c>
      <c r="CV100" s="22">
        <f t="shared" si="193"/>
        <v>0</v>
      </c>
      <c r="CW100" s="22">
        <f t="shared" si="194"/>
        <v>0</v>
      </c>
      <c r="CX100" s="22">
        <f t="shared" si="195"/>
        <v>0</v>
      </c>
      <c r="CY100" s="22" t="e">
        <f t="shared" si="196"/>
        <v>#DIV/0!</v>
      </c>
      <c r="CZ100" s="22">
        <f t="shared" si="197"/>
        <v>0</v>
      </c>
      <c r="DA100" s="22">
        <f t="shared" si="198"/>
        <v>0</v>
      </c>
      <c r="DB100" s="22">
        <f t="shared" si="199"/>
        <v>0</v>
      </c>
      <c r="DC100" s="22">
        <f t="shared" si="200"/>
        <v>0</v>
      </c>
      <c r="DE100" s="22">
        <f t="shared" si="169"/>
        <v>0</v>
      </c>
      <c r="DF100" s="22">
        <f t="shared" si="170"/>
        <v>1</v>
      </c>
      <c r="DG100" s="22">
        <f t="shared" si="171"/>
        <v>1</v>
      </c>
      <c r="DH100" s="22">
        <f t="shared" si="172"/>
        <v>1</v>
      </c>
      <c r="DI100" s="22">
        <f t="shared" si="173"/>
        <v>0</v>
      </c>
      <c r="DJ100" s="22">
        <f t="shared" si="174"/>
        <v>1</v>
      </c>
      <c r="DK100" s="22">
        <f t="shared" si="175"/>
        <v>0</v>
      </c>
      <c r="DL100" s="22">
        <f t="shared" si="176"/>
        <v>0</v>
      </c>
      <c r="DM100" s="22">
        <f t="shared" si="177"/>
        <v>0</v>
      </c>
      <c r="DN100" s="22">
        <f t="shared" si="178"/>
        <v>0</v>
      </c>
      <c r="DO100" s="22">
        <f t="shared" si="179"/>
        <v>0</v>
      </c>
      <c r="DP100" s="22">
        <f t="shared" si="180"/>
        <v>0</v>
      </c>
      <c r="DQ100" s="22">
        <f t="shared" si="181"/>
        <v>0</v>
      </c>
    </row>
    <row r="101" spans="1:121" s="22" customFormat="1" ht="15.75" thickBot="1">
      <c r="A101" s="150" t="str">
        <f>UNINOVE!A20</f>
        <v>UNINOVE</v>
      </c>
      <c r="B101" s="150">
        <f>UNINOVE!B20</f>
        <v>18</v>
      </c>
      <c r="C101" s="150" t="str">
        <f>UNINOVE!C20</f>
        <v>Carla Malaguti</v>
      </c>
      <c r="D101" s="99" t="str">
        <f>UNINOVE!D20</f>
        <v>C</v>
      </c>
      <c r="E101" s="150">
        <f>UNINOVE!E20</f>
        <v>0</v>
      </c>
      <c r="F101" s="150">
        <f>UNINOVE!F20</f>
        <v>0</v>
      </c>
      <c r="G101" s="150">
        <f>UNINOVE!G20</f>
        <v>0</v>
      </c>
      <c r="H101" s="150">
        <f>UNINOVE!H20</f>
        <v>0</v>
      </c>
      <c r="I101" s="150">
        <f>UNINOVE!I20</f>
        <v>0</v>
      </c>
      <c r="J101" s="150">
        <f>UNINOVE!J20</f>
        <v>0</v>
      </c>
      <c r="K101" s="150">
        <f>UNINOVE!K20</f>
        <v>0</v>
      </c>
      <c r="L101" s="150">
        <f>UNINOVE!L20</f>
        <v>0</v>
      </c>
      <c r="M101" s="150">
        <f>UNINOVE!M20</f>
        <v>0</v>
      </c>
      <c r="N101" s="150">
        <f>UNINOVE!N20</f>
        <v>0</v>
      </c>
      <c r="O101" s="150">
        <f>UNINOVE!O20</f>
        <v>0</v>
      </c>
      <c r="P101" s="150">
        <f>UNINOVE!P20</f>
        <v>0</v>
      </c>
      <c r="Q101" s="150">
        <f>UNINOVE!Q20</f>
        <v>0</v>
      </c>
      <c r="R101" s="150">
        <f>UNINOVE!R20</f>
        <v>0</v>
      </c>
      <c r="S101" s="150">
        <f>UNINOVE!S20</f>
        <v>0</v>
      </c>
      <c r="T101" s="99" t="str">
        <f>UNINOVE!T20</f>
        <v>C</v>
      </c>
      <c r="U101" s="150">
        <f>UNINOVE!U20</f>
        <v>0</v>
      </c>
      <c r="V101" s="150">
        <f>UNINOVE!V20</f>
        <v>0</v>
      </c>
      <c r="W101" s="150">
        <f>UNINOVE!W20</f>
        <v>0</v>
      </c>
      <c r="X101" s="150">
        <f>UNINOVE!X20</f>
        <v>0</v>
      </c>
      <c r="Y101" s="150">
        <f>UNINOVE!Y20</f>
        <v>0</v>
      </c>
      <c r="Z101" s="150">
        <f>UNINOVE!Z20</f>
        <v>0</v>
      </c>
      <c r="AA101" s="150">
        <f>UNINOVE!AA20</f>
        <v>0</v>
      </c>
      <c r="AB101" s="150">
        <f>UNINOVE!AB20</f>
        <v>0</v>
      </c>
      <c r="AC101" s="150">
        <f>UNINOVE!AC20</f>
        <v>0</v>
      </c>
      <c r="AD101" s="150">
        <f>UNINOVE!AD20</f>
        <v>0</v>
      </c>
      <c r="AE101" s="150">
        <f>UNINOVE!AE20</f>
        <v>0</v>
      </c>
      <c r="AF101" s="150">
        <f>UNINOVE!AF20</f>
        <v>0</v>
      </c>
      <c r="AG101" s="150">
        <f>UNINOVE!AG20</f>
        <v>0</v>
      </c>
      <c r="AH101" s="150">
        <f>UNINOVE!AH20</f>
        <v>0</v>
      </c>
      <c r="AI101" s="150">
        <f>UNINOVE!AI20</f>
        <v>0</v>
      </c>
      <c r="AJ101" s="48"/>
      <c r="AK101" s="89"/>
      <c r="AL101" s="31"/>
      <c r="AM101" s="31"/>
      <c r="AN101" s="25"/>
      <c r="AO101" s="25"/>
      <c r="AP101" s="25"/>
      <c r="AQ101" s="25"/>
      <c r="AR101" s="26"/>
      <c r="AS101" s="24"/>
      <c r="AT101" s="24"/>
      <c r="AU101" s="24"/>
      <c r="AV101" s="24"/>
      <c r="AW101" s="24"/>
      <c r="AX101" s="24"/>
      <c r="AY101" s="24"/>
      <c r="AZ101" s="27">
        <f t="shared" si="141"/>
        <v>0</v>
      </c>
      <c r="BA101" s="28">
        <f t="shared" si="142"/>
        <v>0</v>
      </c>
      <c r="BB101" s="29">
        <f t="shared" si="143"/>
        <v>0</v>
      </c>
      <c r="BC101" s="29">
        <f t="shared" si="144"/>
        <v>0</v>
      </c>
      <c r="BD101" s="29">
        <f t="shared" si="145"/>
        <v>0</v>
      </c>
      <c r="BE101" s="29">
        <f t="shared" si="146"/>
        <v>0</v>
      </c>
      <c r="BF101" s="29">
        <f t="shared" si="147"/>
        <v>0</v>
      </c>
      <c r="BG101" s="29">
        <f t="shared" si="148"/>
        <v>0</v>
      </c>
      <c r="BH101" s="29">
        <f t="shared" si="149"/>
        <v>0</v>
      </c>
      <c r="BI101" s="29">
        <f t="shared" si="150"/>
        <v>0</v>
      </c>
      <c r="BJ101" s="29">
        <f t="shared" si="151"/>
        <v>0</v>
      </c>
      <c r="BK101" s="29">
        <f t="shared" si="152"/>
        <v>0</v>
      </c>
      <c r="BL101" s="29">
        <f t="shared" si="153"/>
        <v>0</v>
      </c>
      <c r="BM101" s="29">
        <f t="shared" si="154"/>
        <v>0</v>
      </c>
      <c r="BN101" s="29">
        <f t="shared" si="155"/>
        <v>0</v>
      </c>
      <c r="BO101" s="29">
        <f t="shared" si="156"/>
        <v>0</v>
      </c>
      <c r="BP101" s="29">
        <f t="shared" si="157"/>
        <v>0</v>
      </c>
      <c r="BQ101" s="29">
        <f t="shared" si="158"/>
        <v>0</v>
      </c>
      <c r="BR101" s="29">
        <f t="shared" si="159"/>
        <v>0</v>
      </c>
      <c r="BS101" s="29">
        <f t="shared" si="160"/>
        <v>0</v>
      </c>
      <c r="BT101" s="29">
        <f t="shared" si="161"/>
        <v>0</v>
      </c>
      <c r="BU101" s="30">
        <f t="shared" si="162"/>
        <v>0</v>
      </c>
      <c r="BV101" s="30">
        <f t="shared" si="163"/>
        <v>0</v>
      </c>
      <c r="BX101" s="28">
        <f t="shared" si="164"/>
        <v>0</v>
      </c>
      <c r="BY101" s="29">
        <f t="shared" si="165"/>
        <v>0</v>
      </c>
      <c r="BZ101" s="29">
        <f t="shared" si="166"/>
        <v>0</v>
      </c>
      <c r="CA101" s="29">
        <f t="shared" si="167"/>
        <v>0</v>
      </c>
      <c r="CB101" s="29">
        <f t="shared" si="168"/>
        <v>0</v>
      </c>
      <c r="CC101" s="30" t="str">
        <f t="shared" si="137"/>
        <v/>
      </c>
      <c r="CD101" s="156" t="e">
        <f t="shared" si="115"/>
        <v>#VALUE!</v>
      </c>
      <c r="CE101" s="22" t="str">
        <f t="shared" si="138"/>
        <v xml:space="preserve"> </v>
      </c>
      <c r="CF101" s="156" t="e">
        <f t="shared" si="116"/>
        <v>#VALUE!</v>
      </c>
      <c r="CG101" s="22" t="str">
        <f t="shared" si="139"/>
        <v xml:space="preserve"> </v>
      </c>
      <c r="CH101" s="156" t="e">
        <f t="shared" si="117"/>
        <v>#VALUE!</v>
      </c>
      <c r="CI101" s="22" t="str">
        <f t="shared" si="140"/>
        <v xml:space="preserve"> </v>
      </c>
      <c r="CJ101" s="22" t="e">
        <f t="shared" si="182"/>
        <v>#VALUE!</v>
      </c>
      <c r="CK101" s="22" t="e">
        <f t="shared" si="183"/>
        <v>#VALUE!</v>
      </c>
      <c r="CM101" s="22">
        <f t="shared" si="184"/>
        <v>0</v>
      </c>
      <c r="CN101" s="22">
        <f t="shared" si="185"/>
        <v>0</v>
      </c>
      <c r="CO101" s="22">
        <f t="shared" si="186"/>
        <v>0</v>
      </c>
      <c r="CP101" s="22">
        <f t="shared" si="187"/>
        <v>0</v>
      </c>
      <c r="CQ101" s="22">
        <f t="shared" si="188"/>
        <v>0</v>
      </c>
      <c r="CR101" s="22">
        <f t="shared" si="189"/>
        <v>0</v>
      </c>
      <c r="CS101" s="22">
        <f t="shared" si="190"/>
        <v>0</v>
      </c>
      <c r="CT101" s="22" t="e">
        <f t="shared" si="191"/>
        <v>#DIV/0!</v>
      </c>
      <c r="CU101" s="22" t="e">
        <f t="shared" si="192"/>
        <v>#DIV/0!</v>
      </c>
      <c r="CV101" s="22">
        <f t="shared" si="193"/>
        <v>0</v>
      </c>
      <c r="CW101" s="22">
        <f t="shared" si="194"/>
        <v>0</v>
      </c>
      <c r="CX101" s="22">
        <f t="shared" si="195"/>
        <v>0</v>
      </c>
      <c r="CY101" s="22" t="e">
        <f t="shared" si="196"/>
        <v>#DIV/0!</v>
      </c>
      <c r="CZ101" s="22">
        <f t="shared" si="197"/>
        <v>0</v>
      </c>
      <c r="DA101" s="22">
        <f t="shared" si="198"/>
        <v>0</v>
      </c>
      <c r="DB101" s="22">
        <f t="shared" si="199"/>
        <v>0</v>
      </c>
      <c r="DC101" s="22">
        <f t="shared" si="200"/>
        <v>0</v>
      </c>
      <c r="DE101" s="22">
        <f t="shared" si="169"/>
        <v>0</v>
      </c>
      <c r="DF101" s="22">
        <f t="shared" si="170"/>
        <v>0</v>
      </c>
      <c r="DG101" s="22">
        <f t="shared" si="171"/>
        <v>0</v>
      </c>
      <c r="DH101" s="22">
        <f t="shared" si="172"/>
        <v>0</v>
      </c>
      <c r="DI101" s="22">
        <f t="shared" si="173"/>
        <v>0</v>
      </c>
      <c r="DJ101" s="22">
        <f t="shared" si="174"/>
        <v>0</v>
      </c>
      <c r="DK101" s="22">
        <f t="shared" si="175"/>
        <v>0</v>
      </c>
      <c r="DL101" s="22">
        <f t="shared" si="176"/>
        <v>0</v>
      </c>
      <c r="DM101" s="22">
        <f t="shared" si="177"/>
        <v>0</v>
      </c>
      <c r="DN101" s="22">
        <f t="shared" si="178"/>
        <v>0</v>
      </c>
      <c r="DO101" s="22">
        <f t="shared" si="179"/>
        <v>0</v>
      </c>
      <c r="DP101" s="22">
        <f t="shared" si="180"/>
        <v>0</v>
      </c>
      <c r="DQ101" s="22">
        <f t="shared" si="181"/>
        <v>0</v>
      </c>
    </row>
    <row r="102" spans="1:121" s="22" customFormat="1" ht="15.75" thickBot="1">
      <c r="A102" s="150" t="str">
        <f>UNINOVE!A21</f>
        <v>UNINOVE</v>
      </c>
      <c r="B102" s="150">
        <f>UNINOVE!B21</f>
        <v>19</v>
      </c>
      <c r="C102" s="150" t="str">
        <f>UNINOVE!C21</f>
        <v>Carlos Alberto da Silva</v>
      </c>
      <c r="D102" s="99" t="str">
        <f>UNINOVE!D21</f>
        <v>C</v>
      </c>
      <c r="E102" s="150">
        <f>UNINOVE!E21</f>
        <v>0</v>
      </c>
      <c r="F102" s="150">
        <f>UNINOVE!F21</f>
        <v>0</v>
      </c>
      <c r="G102" s="150">
        <f>UNINOVE!G21</f>
        <v>0</v>
      </c>
      <c r="H102" s="150">
        <f>UNINOVE!H21</f>
        <v>0</v>
      </c>
      <c r="I102" s="150">
        <f>UNINOVE!I21</f>
        <v>0</v>
      </c>
      <c r="J102" s="150">
        <f>UNINOVE!J21</f>
        <v>0</v>
      </c>
      <c r="K102" s="150">
        <f>UNINOVE!K21</f>
        <v>0</v>
      </c>
      <c r="L102" s="150">
        <f>UNINOVE!L21</f>
        <v>0</v>
      </c>
      <c r="M102" s="150">
        <f>UNINOVE!M21</f>
        <v>0</v>
      </c>
      <c r="N102" s="150">
        <f>UNINOVE!N21</f>
        <v>0</v>
      </c>
      <c r="O102" s="150">
        <f>UNINOVE!O21</f>
        <v>0</v>
      </c>
      <c r="P102" s="150">
        <f>UNINOVE!P21</f>
        <v>0</v>
      </c>
      <c r="Q102" s="150">
        <f>UNINOVE!Q21</f>
        <v>0</v>
      </c>
      <c r="R102" s="150">
        <f>UNINOVE!R21</f>
        <v>0</v>
      </c>
      <c r="S102" s="150">
        <f>UNINOVE!S21</f>
        <v>0</v>
      </c>
      <c r="T102" s="99" t="str">
        <f>UNINOVE!T21</f>
        <v>C</v>
      </c>
      <c r="U102" s="150">
        <f>UNINOVE!U21</f>
        <v>0</v>
      </c>
      <c r="V102" s="150">
        <f>UNINOVE!V21</f>
        <v>0</v>
      </c>
      <c r="W102" s="150">
        <f>UNINOVE!W21</f>
        <v>0</v>
      </c>
      <c r="X102" s="150">
        <f>UNINOVE!X21</f>
        <v>0</v>
      </c>
      <c r="Y102" s="150">
        <f>UNINOVE!Y21</f>
        <v>0</v>
      </c>
      <c r="Z102" s="150">
        <f>UNINOVE!Z21</f>
        <v>0</v>
      </c>
      <c r="AA102" s="150">
        <f>UNINOVE!AA21</f>
        <v>0</v>
      </c>
      <c r="AB102" s="150">
        <f>UNINOVE!AB21</f>
        <v>0</v>
      </c>
      <c r="AC102" s="150">
        <f>UNINOVE!AC21</f>
        <v>0</v>
      </c>
      <c r="AD102" s="150">
        <f>UNINOVE!AD21</f>
        <v>0</v>
      </c>
      <c r="AE102" s="150">
        <f>UNINOVE!AE21</f>
        <v>0</v>
      </c>
      <c r="AF102" s="150">
        <f>UNINOVE!AF21</f>
        <v>0</v>
      </c>
      <c r="AG102" s="150">
        <f>UNINOVE!AG21</f>
        <v>0</v>
      </c>
      <c r="AH102" s="150">
        <f>UNINOVE!AH21</f>
        <v>0</v>
      </c>
      <c r="AI102" s="150">
        <f>UNINOVE!AI21</f>
        <v>0</v>
      </c>
      <c r="AJ102" s="48"/>
      <c r="AK102" s="89"/>
      <c r="AL102" s="31"/>
      <c r="AM102" s="31"/>
      <c r="AN102" s="25"/>
      <c r="AO102" s="25"/>
      <c r="AP102" s="25"/>
      <c r="AQ102" s="25"/>
      <c r="AR102" s="26"/>
      <c r="AS102" s="24"/>
      <c r="AT102" s="24"/>
      <c r="AU102" s="24"/>
      <c r="AV102" s="24"/>
      <c r="AW102" s="24"/>
      <c r="AX102" s="24"/>
      <c r="AY102" s="24"/>
      <c r="AZ102" s="27">
        <f t="shared" si="141"/>
        <v>0</v>
      </c>
      <c r="BA102" s="28">
        <f t="shared" si="142"/>
        <v>0</v>
      </c>
      <c r="BB102" s="29">
        <f t="shared" si="143"/>
        <v>0</v>
      </c>
      <c r="BC102" s="29">
        <f t="shared" si="144"/>
        <v>0</v>
      </c>
      <c r="BD102" s="29">
        <f t="shared" si="145"/>
        <v>0</v>
      </c>
      <c r="BE102" s="29">
        <f t="shared" si="146"/>
        <v>0</v>
      </c>
      <c r="BF102" s="29">
        <f t="shared" si="147"/>
        <v>0</v>
      </c>
      <c r="BG102" s="29">
        <f t="shared" si="148"/>
        <v>0</v>
      </c>
      <c r="BH102" s="29">
        <f t="shared" si="149"/>
        <v>0</v>
      </c>
      <c r="BI102" s="29">
        <f t="shared" si="150"/>
        <v>0</v>
      </c>
      <c r="BJ102" s="29">
        <f t="shared" si="151"/>
        <v>0</v>
      </c>
      <c r="BK102" s="29">
        <f t="shared" si="152"/>
        <v>0</v>
      </c>
      <c r="BL102" s="29">
        <f t="shared" si="153"/>
        <v>0</v>
      </c>
      <c r="BM102" s="29">
        <f t="shared" si="154"/>
        <v>0</v>
      </c>
      <c r="BN102" s="29">
        <f t="shared" si="155"/>
        <v>0</v>
      </c>
      <c r="BO102" s="29">
        <f t="shared" si="156"/>
        <v>0</v>
      </c>
      <c r="BP102" s="29">
        <f t="shared" si="157"/>
        <v>0</v>
      </c>
      <c r="BQ102" s="29">
        <f t="shared" si="158"/>
        <v>0</v>
      </c>
      <c r="BR102" s="29">
        <f t="shared" si="159"/>
        <v>0</v>
      </c>
      <c r="BS102" s="29">
        <f t="shared" si="160"/>
        <v>0</v>
      </c>
      <c r="BT102" s="29">
        <f t="shared" si="161"/>
        <v>0</v>
      </c>
      <c r="BU102" s="30">
        <f t="shared" si="162"/>
        <v>0</v>
      </c>
      <c r="BV102" s="30">
        <f t="shared" si="163"/>
        <v>0</v>
      </c>
      <c r="BX102" s="28">
        <f t="shared" si="164"/>
        <v>0</v>
      </c>
      <c r="BY102" s="29">
        <f t="shared" si="165"/>
        <v>0</v>
      </c>
      <c r="BZ102" s="29">
        <f t="shared" si="166"/>
        <v>0</v>
      </c>
      <c r="CA102" s="29">
        <f t="shared" si="167"/>
        <v>0</v>
      </c>
      <c r="CB102" s="29">
        <f t="shared" si="168"/>
        <v>0</v>
      </c>
      <c r="CC102" s="30" t="str">
        <f t="shared" si="137"/>
        <v/>
      </c>
      <c r="CD102" s="156" t="e">
        <f t="shared" si="115"/>
        <v>#VALUE!</v>
      </c>
      <c r="CE102" s="22" t="str">
        <f t="shared" si="138"/>
        <v xml:space="preserve"> </v>
      </c>
      <c r="CF102" s="156" t="e">
        <f t="shared" si="116"/>
        <v>#VALUE!</v>
      </c>
      <c r="CG102" s="22" t="str">
        <f t="shared" si="139"/>
        <v xml:space="preserve"> </v>
      </c>
      <c r="CH102" s="156" t="e">
        <f t="shared" si="117"/>
        <v>#VALUE!</v>
      </c>
      <c r="CI102" s="22" t="str">
        <f t="shared" si="140"/>
        <v xml:space="preserve"> </v>
      </c>
      <c r="CJ102" s="22" t="e">
        <f t="shared" si="182"/>
        <v>#VALUE!</v>
      </c>
      <c r="CK102" s="22" t="e">
        <f t="shared" si="183"/>
        <v>#VALUE!</v>
      </c>
      <c r="CM102" s="22">
        <f t="shared" si="184"/>
        <v>0</v>
      </c>
      <c r="CN102" s="22">
        <f t="shared" si="185"/>
        <v>0</v>
      </c>
      <c r="CO102" s="22">
        <f t="shared" si="186"/>
        <v>0</v>
      </c>
      <c r="CP102" s="22">
        <f t="shared" si="187"/>
        <v>0</v>
      </c>
      <c r="CQ102" s="22">
        <f t="shared" si="188"/>
        <v>0</v>
      </c>
      <c r="CR102" s="22">
        <f t="shared" si="189"/>
        <v>0</v>
      </c>
      <c r="CS102" s="22">
        <f t="shared" si="190"/>
        <v>0</v>
      </c>
      <c r="CT102" s="22" t="e">
        <f t="shared" si="191"/>
        <v>#DIV/0!</v>
      </c>
      <c r="CU102" s="22" t="e">
        <f t="shared" si="192"/>
        <v>#DIV/0!</v>
      </c>
      <c r="CV102" s="22">
        <f t="shared" si="193"/>
        <v>0</v>
      </c>
      <c r="CW102" s="22">
        <f t="shared" si="194"/>
        <v>0</v>
      </c>
      <c r="CX102" s="22">
        <f t="shared" si="195"/>
        <v>0</v>
      </c>
      <c r="CY102" s="22" t="e">
        <f t="shared" si="196"/>
        <v>#DIV/0!</v>
      </c>
      <c r="CZ102" s="22">
        <f t="shared" si="197"/>
        <v>0</v>
      </c>
      <c r="DA102" s="22">
        <f t="shared" si="198"/>
        <v>0</v>
      </c>
      <c r="DB102" s="22">
        <f t="shared" si="199"/>
        <v>0</v>
      </c>
      <c r="DC102" s="22">
        <f t="shared" si="200"/>
        <v>0</v>
      </c>
      <c r="DE102" s="22">
        <f t="shared" si="169"/>
        <v>0</v>
      </c>
      <c r="DF102" s="22">
        <f t="shared" si="170"/>
        <v>0</v>
      </c>
      <c r="DG102" s="22">
        <f t="shared" si="171"/>
        <v>0</v>
      </c>
      <c r="DH102" s="22">
        <f t="shared" si="172"/>
        <v>0</v>
      </c>
      <c r="DI102" s="22">
        <f t="shared" si="173"/>
        <v>0</v>
      </c>
      <c r="DJ102" s="22">
        <f t="shared" si="174"/>
        <v>0</v>
      </c>
      <c r="DK102" s="22">
        <f t="shared" si="175"/>
        <v>0</v>
      </c>
      <c r="DL102" s="22">
        <f t="shared" si="176"/>
        <v>0</v>
      </c>
      <c r="DM102" s="22">
        <f t="shared" si="177"/>
        <v>0</v>
      </c>
      <c r="DN102" s="22">
        <f t="shared" si="178"/>
        <v>0</v>
      </c>
      <c r="DO102" s="22">
        <f t="shared" si="179"/>
        <v>0</v>
      </c>
      <c r="DP102" s="22">
        <f t="shared" si="180"/>
        <v>0</v>
      </c>
      <c r="DQ102" s="22">
        <f t="shared" si="181"/>
        <v>0</v>
      </c>
    </row>
    <row r="103" spans="1:121" s="22" customFormat="1" ht="15.75" thickBot="1">
      <c r="A103" s="150" t="str">
        <f>UNINOVE!A22</f>
        <v>UNINOVE</v>
      </c>
      <c r="B103" s="150">
        <f>UNINOVE!B22</f>
        <v>20</v>
      </c>
      <c r="C103" s="150" t="str">
        <f>UNINOVE!C22</f>
        <v>Gil Lúcio Almeida</v>
      </c>
      <c r="D103" s="99" t="str">
        <f>UNINOVE!D22</f>
        <v>C</v>
      </c>
      <c r="E103" s="150">
        <f>UNINOVE!E22</f>
        <v>0</v>
      </c>
      <c r="F103" s="150">
        <f>UNINOVE!F22</f>
        <v>0</v>
      </c>
      <c r="G103" s="150">
        <f>UNINOVE!G22</f>
        <v>0</v>
      </c>
      <c r="H103" s="150">
        <f>UNINOVE!H22</f>
        <v>0</v>
      </c>
      <c r="I103" s="150">
        <f>UNINOVE!I22</f>
        <v>0</v>
      </c>
      <c r="J103" s="150">
        <f>UNINOVE!J22</f>
        <v>0</v>
      </c>
      <c r="K103" s="150">
        <f>UNINOVE!K22</f>
        <v>0</v>
      </c>
      <c r="L103" s="150">
        <f>UNINOVE!L22</f>
        <v>0</v>
      </c>
      <c r="M103" s="150">
        <f>UNINOVE!M22</f>
        <v>0</v>
      </c>
      <c r="N103" s="150">
        <f>UNINOVE!N22</f>
        <v>0</v>
      </c>
      <c r="O103" s="150">
        <f>UNINOVE!O22</f>
        <v>0</v>
      </c>
      <c r="P103" s="150">
        <f>UNINOVE!P22</f>
        <v>0</v>
      </c>
      <c r="Q103" s="150">
        <f>UNINOVE!Q22</f>
        <v>0</v>
      </c>
      <c r="R103" s="150">
        <f>UNINOVE!R22</f>
        <v>0</v>
      </c>
      <c r="S103" s="150">
        <f>UNINOVE!S22</f>
        <v>0</v>
      </c>
      <c r="T103" s="99" t="str">
        <f>UNINOVE!T22</f>
        <v>C</v>
      </c>
      <c r="U103" s="150">
        <f>UNINOVE!U22</f>
        <v>0</v>
      </c>
      <c r="V103" s="150">
        <f>UNINOVE!V22</f>
        <v>0</v>
      </c>
      <c r="W103" s="150">
        <f>UNINOVE!W22</f>
        <v>0</v>
      </c>
      <c r="X103" s="150">
        <f>UNINOVE!X22</f>
        <v>0</v>
      </c>
      <c r="Y103" s="150">
        <f>UNINOVE!Y22</f>
        <v>0</v>
      </c>
      <c r="Z103" s="150">
        <f>UNINOVE!Z22</f>
        <v>0</v>
      </c>
      <c r="AA103" s="150">
        <f>UNINOVE!AA22</f>
        <v>0</v>
      </c>
      <c r="AB103" s="150">
        <f>UNINOVE!AB22</f>
        <v>0</v>
      </c>
      <c r="AC103" s="150">
        <f>UNINOVE!AC22</f>
        <v>0</v>
      </c>
      <c r="AD103" s="150">
        <f>UNINOVE!AD22</f>
        <v>0</v>
      </c>
      <c r="AE103" s="150">
        <f>UNINOVE!AE22</f>
        <v>0</v>
      </c>
      <c r="AF103" s="150">
        <f>UNINOVE!AF22</f>
        <v>0</v>
      </c>
      <c r="AG103" s="150">
        <f>UNINOVE!AG22</f>
        <v>0</v>
      </c>
      <c r="AH103" s="150">
        <f>UNINOVE!AH22</f>
        <v>0</v>
      </c>
      <c r="AI103" s="150">
        <f>UNINOVE!AI22</f>
        <v>0</v>
      </c>
      <c r="AJ103" s="48"/>
      <c r="AK103" s="89"/>
      <c r="AL103" s="31"/>
      <c r="AM103" s="31"/>
      <c r="AN103" s="25"/>
      <c r="AO103" s="25"/>
      <c r="AP103" s="25"/>
      <c r="AQ103" s="25"/>
      <c r="AR103" s="26"/>
      <c r="AS103" s="24"/>
      <c r="AT103" s="24"/>
      <c r="AU103" s="24"/>
      <c r="AV103" s="24"/>
      <c r="AW103" s="24"/>
      <c r="AX103" s="24"/>
      <c r="AY103" s="24"/>
      <c r="AZ103" s="27">
        <f t="shared" si="141"/>
        <v>0</v>
      </c>
      <c r="BA103" s="28">
        <f t="shared" si="142"/>
        <v>0</v>
      </c>
      <c r="BB103" s="29">
        <f t="shared" si="143"/>
        <v>0</v>
      </c>
      <c r="BC103" s="29">
        <f t="shared" si="144"/>
        <v>0</v>
      </c>
      <c r="BD103" s="29">
        <f t="shared" si="145"/>
        <v>0</v>
      </c>
      <c r="BE103" s="29">
        <f t="shared" si="146"/>
        <v>0</v>
      </c>
      <c r="BF103" s="29">
        <f t="shared" si="147"/>
        <v>0</v>
      </c>
      <c r="BG103" s="29">
        <f t="shared" si="148"/>
        <v>0</v>
      </c>
      <c r="BH103" s="29">
        <f t="shared" si="149"/>
        <v>0</v>
      </c>
      <c r="BI103" s="29">
        <f t="shared" si="150"/>
        <v>0</v>
      </c>
      <c r="BJ103" s="29">
        <f t="shared" si="151"/>
        <v>0</v>
      </c>
      <c r="BK103" s="29">
        <f t="shared" si="152"/>
        <v>0</v>
      </c>
      <c r="BL103" s="29">
        <f t="shared" si="153"/>
        <v>0</v>
      </c>
      <c r="BM103" s="29">
        <f t="shared" si="154"/>
        <v>0</v>
      </c>
      <c r="BN103" s="29">
        <f t="shared" si="155"/>
        <v>0</v>
      </c>
      <c r="BO103" s="29">
        <f t="shared" si="156"/>
        <v>0</v>
      </c>
      <c r="BP103" s="29">
        <f t="shared" si="157"/>
        <v>0</v>
      </c>
      <c r="BQ103" s="29">
        <f t="shared" si="158"/>
        <v>0</v>
      </c>
      <c r="BR103" s="29">
        <f t="shared" si="159"/>
        <v>0</v>
      </c>
      <c r="BS103" s="29">
        <f t="shared" si="160"/>
        <v>0</v>
      </c>
      <c r="BT103" s="29">
        <f t="shared" si="161"/>
        <v>0</v>
      </c>
      <c r="BU103" s="30">
        <f t="shared" si="162"/>
        <v>0</v>
      </c>
      <c r="BV103" s="30">
        <f t="shared" si="163"/>
        <v>0</v>
      </c>
      <c r="BX103" s="28">
        <f t="shared" si="164"/>
        <v>0</v>
      </c>
      <c r="BY103" s="29">
        <f t="shared" si="165"/>
        <v>0</v>
      </c>
      <c r="BZ103" s="29">
        <f t="shared" si="166"/>
        <v>0</v>
      </c>
      <c r="CA103" s="29">
        <f t="shared" si="167"/>
        <v>0</v>
      </c>
      <c r="CB103" s="29">
        <f t="shared" si="168"/>
        <v>0</v>
      </c>
      <c r="CC103" s="30" t="str">
        <f t="shared" si="137"/>
        <v/>
      </c>
      <c r="CD103" s="156" t="e">
        <f t="shared" si="115"/>
        <v>#VALUE!</v>
      </c>
      <c r="CE103" s="22" t="str">
        <f t="shared" si="138"/>
        <v xml:space="preserve"> </v>
      </c>
      <c r="CF103" s="156" t="e">
        <f t="shared" si="116"/>
        <v>#VALUE!</v>
      </c>
      <c r="CG103" s="22" t="str">
        <f t="shared" si="139"/>
        <v xml:space="preserve"> </v>
      </c>
      <c r="CH103" s="156" t="e">
        <f t="shared" si="117"/>
        <v>#VALUE!</v>
      </c>
      <c r="CI103" s="22" t="str">
        <f t="shared" si="140"/>
        <v xml:space="preserve"> </v>
      </c>
      <c r="CJ103" s="22" t="e">
        <f t="shared" si="182"/>
        <v>#VALUE!</v>
      </c>
      <c r="CK103" s="22" t="e">
        <f t="shared" si="183"/>
        <v>#VALUE!</v>
      </c>
      <c r="CM103" s="22">
        <f t="shared" si="184"/>
        <v>0</v>
      </c>
      <c r="CN103" s="22">
        <f t="shared" si="185"/>
        <v>0</v>
      </c>
      <c r="CO103" s="22">
        <f t="shared" si="186"/>
        <v>0</v>
      </c>
      <c r="CP103" s="22">
        <f t="shared" si="187"/>
        <v>0</v>
      </c>
      <c r="CQ103" s="22">
        <f t="shared" si="188"/>
        <v>0</v>
      </c>
      <c r="CR103" s="22">
        <f t="shared" si="189"/>
        <v>0</v>
      </c>
      <c r="CS103" s="22">
        <f t="shared" si="190"/>
        <v>0</v>
      </c>
      <c r="CT103" s="22" t="e">
        <f t="shared" si="191"/>
        <v>#DIV/0!</v>
      </c>
      <c r="CU103" s="22" t="e">
        <f t="shared" si="192"/>
        <v>#DIV/0!</v>
      </c>
      <c r="CV103" s="22">
        <f t="shared" si="193"/>
        <v>0</v>
      </c>
      <c r="CW103" s="22">
        <f t="shared" si="194"/>
        <v>0</v>
      </c>
      <c r="CX103" s="22">
        <f t="shared" si="195"/>
        <v>0</v>
      </c>
      <c r="CY103" s="22" t="e">
        <f t="shared" si="196"/>
        <v>#DIV/0!</v>
      </c>
      <c r="CZ103" s="22">
        <f t="shared" si="197"/>
        <v>0</v>
      </c>
      <c r="DA103" s="22">
        <f t="shared" si="198"/>
        <v>0</v>
      </c>
      <c r="DB103" s="22">
        <f t="shared" si="199"/>
        <v>0</v>
      </c>
      <c r="DC103" s="22">
        <f t="shared" si="200"/>
        <v>0</v>
      </c>
      <c r="DE103" s="22">
        <f t="shared" si="169"/>
        <v>0</v>
      </c>
      <c r="DF103" s="22">
        <f t="shared" si="170"/>
        <v>0</v>
      </c>
      <c r="DG103" s="22">
        <f t="shared" si="171"/>
        <v>0</v>
      </c>
      <c r="DH103" s="22">
        <f t="shared" si="172"/>
        <v>0</v>
      </c>
      <c r="DI103" s="22">
        <f t="shared" si="173"/>
        <v>0</v>
      </c>
      <c r="DJ103" s="22">
        <f t="shared" si="174"/>
        <v>0</v>
      </c>
      <c r="DK103" s="22">
        <f t="shared" si="175"/>
        <v>0</v>
      </c>
      <c r="DL103" s="22">
        <f t="shared" si="176"/>
        <v>0</v>
      </c>
      <c r="DM103" s="22">
        <f t="shared" si="177"/>
        <v>0</v>
      </c>
      <c r="DN103" s="22">
        <f t="shared" si="178"/>
        <v>0</v>
      </c>
      <c r="DO103" s="22">
        <f t="shared" si="179"/>
        <v>0</v>
      </c>
      <c r="DP103" s="22">
        <f t="shared" si="180"/>
        <v>0</v>
      </c>
      <c r="DQ103" s="22">
        <f t="shared" si="181"/>
        <v>0</v>
      </c>
    </row>
    <row r="104" spans="1:121" s="22" customFormat="1" ht="15.75" thickBot="1">
      <c r="A104" s="150" t="str">
        <f>UNINOVE!A23</f>
        <v>UNINOVE</v>
      </c>
      <c r="B104" s="150">
        <f>UNINOVE!B23</f>
        <v>21</v>
      </c>
      <c r="C104" s="150" t="str">
        <f>UNINOVE!C23</f>
        <v>Jorge Willian Leandro Nascimento</v>
      </c>
      <c r="D104" s="99" t="str">
        <f>UNINOVE!D23</f>
        <v>C</v>
      </c>
      <c r="E104" s="150">
        <f>UNINOVE!E23</f>
        <v>0</v>
      </c>
      <c r="F104" s="150">
        <f>UNINOVE!F23</f>
        <v>0</v>
      </c>
      <c r="G104" s="150">
        <f>UNINOVE!G23</f>
        <v>0</v>
      </c>
      <c r="H104" s="150">
        <f>UNINOVE!H23</f>
        <v>0</v>
      </c>
      <c r="I104" s="150">
        <f>UNINOVE!I23</f>
        <v>0</v>
      </c>
      <c r="J104" s="150">
        <f>UNINOVE!J23</f>
        <v>0</v>
      </c>
      <c r="K104" s="150">
        <f>UNINOVE!K23</f>
        <v>0</v>
      </c>
      <c r="L104" s="150">
        <f>UNINOVE!L23</f>
        <v>0</v>
      </c>
      <c r="M104" s="150">
        <f>UNINOVE!M23</f>
        <v>0</v>
      </c>
      <c r="N104" s="150">
        <f>UNINOVE!N23</f>
        <v>0</v>
      </c>
      <c r="O104" s="150">
        <f>UNINOVE!O23</f>
        <v>0</v>
      </c>
      <c r="P104" s="150">
        <f>UNINOVE!P23</f>
        <v>0</v>
      </c>
      <c r="Q104" s="150">
        <f>UNINOVE!Q23</f>
        <v>0</v>
      </c>
      <c r="R104" s="150">
        <f>UNINOVE!R23</f>
        <v>0</v>
      </c>
      <c r="S104" s="150">
        <f>UNINOVE!S23</f>
        <v>0</v>
      </c>
      <c r="T104" s="99" t="str">
        <f>UNINOVE!T23</f>
        <v>C</v>
      </c>
      <c r="U104" s="150">
        <f>UNINOVE!U23</f>
        <v>0</v>
      </c>
      <c r="V104" s="150">
        <f>UNINOVE!V23</f>
        <v>0</v>
      </c>
      <c r="W104" s="150">
        <f>UNINOVE!W23</f>
        <v>0</v>
      </c>
      <c r="X104" s="150">
        <f>UNINOVE!X23</f>
        <v>0</v>
      </c>
      <c r="Y104" s="150">
        <f>UNINOVE!Y23</f>
        <v>0</v>
      </c>
      <c r="Z104" s="150">
        <f>UNINOVE!Z23</f>
        <v>0</v>
      </c>
      <c r="AA104" s="150">
        <f>UNINOVE!AA23</f>
        <v>0</v>
      </c>
      <c r="AB104" s="150">
        <f>UNINOVE!AB23</f>
        <v>0</v>
      </c>
      <c r="AC104" s="150">
        <f>UNINOVE!AC23</f>
        <v>0</v>
      </c>
      <c r="AD104" s="150">
        <f>UNINOVE!AD23</f>
        <v>0</v>
      </c>
      <c r="AE104" s="150">
        <f>UNINOVE!AE23</f>
        <v>0</v>
      </c>
      <c r="AF104" s="150">
        <f>UNINOVE!AF23</f>
        <v>0</v>
      </c>
      <c r="AG104" s="150">
        <f>UNINOVE!AG23</f>
        <v>0</v>
      </c>
      <c r="AH104" s="150">
        <f>UNINOVE!AH23</f>
        <v>0</v>
      </c>
      <c r="AI104" s="150">
        <f>UNINOVE!AI23</f>
        <v>0</v>
      </c>
      <c r="AJ104" s="48"/>
      <c r="AK104" s="89"/>
      <c r="AL104" s="31"/>
      <c r="AM104" s="31"/>
      <c r="AN104" s="25"/>
      <c r="AO104" s="25"/>
      <c r="AP104" s="25"/>
      <c r="AQ104" s="25"/>
      <c r="AR104" s="26"/>
      <c r="AS104" s="24"/>
      <c r="AT104" s="24"/>
      <c r="AU104" s="24"/>
      <c r="AV104" s="24"/>
      <c r="AW104" s="24"/>
      <c r="AX104" s="24"/>
      <c r="AY104" s="24"/>
      <c r="AZ104" s="27">
        <f t="shared" si="141"/>
        <v>0</v>
      </c>
      <c r="BA104" s="28">
        <f t="shared" si="142"/>
        <v>0</v>
      </c>
      <c r="BB104" s="29">
        <f t="shared" si="143"/>
        <v>0</v>
      </c>
      <c r="BC104" s="29">
        <f t="shared" si="144"/>
        <v>0</v>
      </c>
      <c r="BD104" s="29">
        <f t="shared" si="145"/>
        <v>0</v>
      </c>
      <c r="BE104" s="29">
        <f t="shared" si="146"/>
        <v>0</v>
      </c>
      <c r="BF104" s="29">
        <f t="shared" si="147"/>
        <v>0</v>
      </c>
      <c r="BG104" s="29">
        <f t="shared" si="148"/>
        <v>0</v>
      </c>
      <c r="BH104" s="29">
        <f t="shared" si="149"/>
        <v>0</v>
      </c>
      <c r="BI104" s="29">
        <f t="shared" si="150"/>
        <v>0</v>
      </c>
      <c r="BJ104" s="29">
        <f t="shared" si="151"/>
        <v>0</v>
      </c>
      <c r="BK104" s="29">
        <f t="shared" si="152"/>
        <v>0</v>
      </c>
      <c r="BL104" s="29">
        <f t="shared" si="153"/>
        <v>0</v>
      </c>
      <c r="BM104" s="29">
        <f t="shared" si="154"/>
        <v>0</v>
      </c>
      <c r="BN104" s="29">
        <f t="shared" si="155"/>
        <v>0</v>
      </c>
      <c r="BO104" s="29">
        <f t="shared" si="156"/>
        <v>0</v>
      </c>
      <c r="BP104" s="29">
        <f t="shared" si="157"/>
        <v>0</v>
      </c>
      <c r="BQ104" s="29">
        <f t="shared" si="158"/>
        <v>0</v>
      </c>
      <c r="BR104" s="29">
        <f t="shared" si="159"/>
        <v>0</v>
      </c>
      <c r="BS104" s="29">
        <f t="shared" si="160"/>
        <v>0</v>
      </c>
      <c r="BT104" s="29">
        <f t="shared" si="161"/>
        <v>0</v>
      </c>
      <c r="BU104" s="30">
        <f t="shared" si="162"/>
        <v>0</v>
      </c>
      <c r="BV104" s="30">
        <f t="shared" si="163"/>
        <v>0</v>
      </c>
      <c r="BX104" s="28">
        <f t="shared" si="164"/>
        <v>0</v>
      </c>
      <c r="BY104" s="29">
        <f t="shared" si="165"/>
        <v>0</v>
      </c>
      <c r="BZ104" s="29">
        <f t="shared" si="166"/>
        <v>0</v>
      </c>
      <c r="CA104" s="29">
        <f t="shared" si="167"/>
        <v>0</v>
      </c>
      <c r="CB104" s="29">
        <f t="shared" si="168"/>
        <v>0</v>
      </c>
      <c r="CC104" s="30" t="str">
        <f t="shared" si="137"/>
        <v/>
      </c>
      <c r="CD104" s="156" t="e">
        <f t="shared" si="115"/>
        <v>#VALUE!</v>
      </c>
      <c r="CE104" s="22" t="str">
        <f t="shared" si="138"/>
        <v xml:space="preserve"> </v>
      </c>
      <c r="CF104" s="156" t="e">
        <f t="shared" si="116"/>
        <v>#VALUE!</v>
      </c>
      <c r="CG104" s="22" t="str">
        <f t="shared" si="139"/>
        <v xml:space="preserve"> </v>
      </c>
      <c r="CH104" s="156" t="e">
        <f t="shared" si="117"/>
        <v>#VALUE!</v>
      </c>
      <c r="CI104" s="22" t="str">
        <f t="shared" si="140"/>
        <v xml:space="preserve"> </v>
      </c>
      <c r="CJ104" s="22" t="e">
        <f t="shared" si="182"/>
        <v>#VALUE!</v>
      </c>
      <c r="CK104" s="22" t="e">
        <f t="shared" si="183"/>
        <v>#VALUE!</v>
      </c>
      <c r="CM104" s="22">
        <f t="shared" si="184"/>
        <v>0</v>
      </c>
      <c r="CN104" s="22">
        <f t="shared" si="185"/>
        <v>0</v>
      </c>
      <c r="CO104" s="22">
        <f t="shared" si="186"/>
        <v>0</v>
      </c>
      <c r="CP104" s="22">
        <f t="shared" si="187"/>
        <v>0</v>
      </c>
      <c r="CQ104" s="22">
        <f t="shared" si="188"/>
        <v>0</v>
      </c>
      <c r="CR104" s="22">
        <f t="shared" si="189"/>
        <v>0</v>
      </c>
      <c r="CS104" s="22">
        <f t="shared" si="190"/>
        <v>0</v>
      </c>
      <c r="CT104" s="22" t="e">
        <f t="shared" si="191"/>
        <v>#DIV/0!</v>
      </c>
      <c r="CU104" s="22" t="e">
        <f t="shared" si="192"/>
        <v>#DIV/0!</v>
      </c>
      <c r="CV104" s="22">
        <f t="shared" si="193"/>
        <v>0</v>
      </c>
      <c r="CW104" s="22">
        <f t="shared" si="194"/>
        <v>0</v>
      </c>
      <c r="CX104" s="22">
        <f t="shared" si="195"/>
        <v>0</v>
      </c>
      <c r="CY104" s="22" t="e">
        <f t="shared" si="196"/>
        <v>#DIV/0!</v>
      </c>
      <c r="CZ104" s="22">
        <f t="shared" si="197"/>
        <v>0</v>
      </c>
      <c r="DA104" s="22">
        <f t="shared" si="198"/>
        <v>0</v>
      </c>
      <c r="DB104" s="22">
        <f t="shared" si="199"/>
        <v>0</v>
      </c>
      <c r="DC104" s="22">
        <f t="shared" si="200"/>
        <v>0</v>
      </c>
      <c r="DE104" s="22">
        <f t="shared" si="169"/>
        <v>0</v>
      </c>
      <c r="DF104" s="22">
        <f t="shared" si="170"/>
        <v>0</v>
      </c>
      <c r="DG104" s="22">
        <f t="shared" si="171"/>
        <v>0</v>
      </c>
      <c r="DH104" s="22">
        <f t="shared" si="172"/>
        <v>0</v>
      </c>
      <c r="DI104" s="22">
        <f t="shared" si="173"/>
        <v>0</v>
      </c>
      <c r="DJ104" s="22">
        <f t="shared" si="174"/>
        <v>0</v>
      </c>
      <c r="DK104" s="22">
        <f t="shared" si="175"/>
        <v>0</v>
      </c>
      <c r="DL104" s="22">
        <f t="shared" si="176"/>
        <v>0</v>
      </c>
      <c r="DM104" s="22">
        <f t="shared" si="177"/>
        <v>0</v>
      </c>
      <c r="DN104" s="22">
        <f t="shared" si="178"/>
        <v>0</v>
      </c>
      <c r="DO104" s="22">
        <f t="shared" si="179"/>
        <v>0</v>
      </c>
      <c r="DP104" s="22">
        <f t="shared" si="180"/>
        <v>0</v>
      </c>
      <c r="DQ104" s="22">
        <f t="shared" si="181"/>
        <v>0</v>
      </c>
    </row>
    <row r="105" spans="1:121" s="22" customFormat="1" ht="15.75" thickBot="1">
      <c r="A105" s="150" t="str">
        <f>UNINOVE!A24</f>
        <v>UNINOVE</v>
      </c>
      <c r="B105" s="150">
        <f>UNINOVE!B24</f>
        <v>22</v>
      </c>
      <c r="C105" s="150" t="str">
        <f>UNINOVE!C24</f>
        <v>Manoela Domingues Martins</v>
      </c>
      <c r="D105" s="99" t="str">
        <f>UNINOVE!D24</f>
        <v>C</v>
      </c>
      <c r="E105" s="150">
        <f>UNINOVE!E24</f>
        <v>0</v>
      </c>
      <c r="F105" s="150">
        <f>UNINOVE!F24</f>
        <v>0</v>
      </c>
      <c r="G105" s="150">
        <f>UNINOVE!G24</f>
        <v>0</v>
      </c>
      <c r="H105" s="150">
        <f>UNINOVE!H24</f>
        <v>0</v>
      </c>
      <c r="I105" s="150">
        <f>UNINOVE!I24</f>
        <v>0</v>
      </c>
      <c r="J105" s="150">
        <f>UNINOVE!J24</f>
        <v>0</v>
      </c>
      <c r="K105" s="150">
        <f>UNINOVE!K24</f>
        <v>0</v>
      </c>
      <c r="L105" s="150">
        <f>UNINOVE!L24</f>
        <v>0</v>
      </c>
      <c r="M105" s="150">
        <f>UNINOVE!M24</f>
        <v>0</v>
      </c>
      <c r="N105" s="150">
        <f>UNINOVE!N24</f>
        <v>0</v>
      </c>
      <c r="O105" s="150">
        <f>UNINOVE!O24</f>
        <v>0</v>
      </c>
      <c r="P105" s="150">
        <f>UNINOVE!P24</f>
        <v>0</v>
      </c>
      <c r="Q105" s="150">
        <f>UNINOVE!Q24</f>
        <v>0</v>
      </c>
      <c r="R105" s="150">
        <f>UNINOVE!R24</f>
        <v>0</v>
      </c>
      <c r="S105" s="150">
        <f>UNINOVE!S24</f>
        <v>0</v>
      </c>
      <c r="T105" s="99" t="str">
        <f>UNINOVE!T24</f>
        <v>C</v>
      </c>
      <c r="U105" s="150">
        <f>UNINOVE!U24</f>
        <v>0</v>
      </c>
      <c r="V105" s="150">
        <f>UNINOVE!V24</f>
        <v>0</v>
      </c>
      <c r="W105" s="150">
        <f>UNINOVE!W24</f>
        <v>0</v>
      </c>
      <c r="X105" s="150">
        <f>UNINOVE!X24</f>
        <v>0</v>
      </c>
      <c r="Y105" s="150">
        <f>UNINOVE!Y24</f>
        <v>0</v>
      </c>
      <c r="Z105" s="150">
        <f>UNINOVE!Z24</f>
        <v>0</v>
      </c>
      <c r="AA105" s="150">
        <f>UNINOVE!AA24</f>
        <v>0</v>
      </c>
      <c r="AB105" s="150">
        <f>UNINOVE!AB24</f>
        <v>0</v>
      </c>
      <c r="AC105" s="150">
        <f>UNINOVE!AC24</f>
        <v>0</v>
      </c>
      <c r="AD105" s="150">
        <f>UNINOVE!AD24</f>
        <v>0</v>
      </c>
      <c r="AE105" s="150">
        <f>UNINOVE!AE24</f>
        <v>0</v>
      </c>
      <c r="AF105" s="150">
        <f>UNINOVE!AF24</f>
        <v>0</v>
      </c>
      <c r="AG105" s="150">
        <f>UNINOVE!AG24</f>
        <v>0</v>
      </c>
      <c r="AH105" s="150">
        <f>UNINOVE!AH24</f>
        <v>0</v>
      </c>
      <c r="AI105" s="150">
        <f>UNINOVE!AI24</f>
        <v>0</v>
      </c>
      <c r="AJ105" s="48"/>
      <c r="AK105" s="89"/>
      <c r="AL105" s="31"/>
      <c r="AM105" s="31"/>
      <c r="AN105" s="25"/>
      <c r="AO105" s="25"/>
      <c r="AP105" s="25"/>
      <c r="AQ105" s="25"/>
      <c r="AR105" s="26"/>
      <c r="AS105" s="24"/>
      <c r="AT105" s="24"/>
      <c r="AU105" s="24"/>
      <c r="AV105" s="24"/>
      <c r="AW105" s="24"/>
      <c r="AX105" s="24"/>
      <c r="AY105" s="24"/>
      <c r="AZ105" s="27">
        <f t="shared" si="141"/>
        <v>0</v>
      </c>
      <c r="BA105" s="28">
        <f t="shared" si="142"/>
        <v>0</v>
      </c>
      <c r="BB105" s="29">
        <f t="shared" si="143"/>
        <v>0</v>
      </c>
      <c r="BC105" s="29">
        <f t="shared" si="144"/>
        <v>0</v>
      </c>
      <c r="BD105" s="29">
        <f t="shared" si="145"/>
        <v>0</v>
      </c>
      <c r="BE105" s="29">
        <f t="shared" si="146"/>
        <v>0</v>
      </c>
      <c r="BF105" s="29">
        <f t="shared" si="147"/>
        <v>0</v>
      </c>
      <c r="BG105" s="29">
        <f t="shared" si="148"/>
        <v>0</v>
      </c>
      <c r="BH105" s="29">
        <f t="shared" si="149"/>
        <v>0</v>
      </c>
      <c r="BI105" s="29">
        <f t="shared" si="150"/>
        <v>0</v>
      </c>
      <c r="BJ105" s="29">
        <f t="shared" si="151"/>
        <v>0</v>
      </c>
      <c r="BK105" s="29">
        <f t="shared" si="152"/>
        <v>0</v>
      </c>
      <c r="BL105" s="29">
        <f t="shared" si="153"/>
        <v>0</v>
      </c>
      <c r="BM105" s="29">
        <f t="shared" si="154"/>
        <v>0</v>
      </c>
      <c r="BN105" s="29">
        <f t="shared" si="155"/>
        <v>0</v>
      </c>
      <c r="BO105" s="29">
        <f t="shared" si="156"/>
        <v>0</v>
      </c>
      <c r="BP105" s="29">
        <f t="shared" si="157"/>
        <v>0</v>
      </c>
      <c r="BQ105" s="29">
        <f t="shared" si="158"/>
        <v>0</v>
      </c>
      <c r="BR105" s="29">
        <f t="shared" si="159"/>
        <v>0</v>
      </c>
      <c r="BS105" s="29">
        <f t="shared" si="160"/>
        <v>0</v>
      </c>
      <c r="BT105" s="29">
        <f t="shared" si="161"/>
        <v>0</v>
      </c>
      <c r="BU105" s="30">
        <f t="shared" si="162"/>
        <v>0</v>
      </c>
      <c r="BV105" s="30">
        <f t="shared" si="163"/>
        <v>0</v>
      </c>
      <c r="BX105" s="28">
        <f t="shared" si="164"/>
        <v>0</v>
      </c>
      <c r="BY105" s="29">
        <f t="shared" si="165"/>
        <v>0</v>
      </c>
      <c r="BZ105" s="29">
        <f t="shared" si="166"/>
        <v>0</v>
      </c>
      <c r="CA105" s="29">
        <f t="shared" si="167"/>
        <v>0</v>
      </c>
      <c r="CB105" s="29">
        <f t="shared" si="168"/>
        <v>0</v>
      </c>
      <c r="CC105" s="30" t="str">
        <f t="shared" si="137"/>
        <v/>
      </c>
      <c r="CD105" s="156" t="e">
        <f t="shared" si="115"/>
        <v>#VALUE!</v>
      </c>
      <c r="CE105" s="22" t="str">
        <f t="shared" si="138"/>
        <v xml:space="preserve"> </v>
      </c>
      <c r="CF105" s="156" t="e">
        <f t="shared" si="116"/>
        <v>#VALUE!</v>
      </c>
      <c r="CG105" s="22" t="str">
        <f t="shared" si="139"/>
        <v xml:space="preserve"> </v>
      </c>
      <c r="CH105" s="156" t="e">
        <f t="shared" si="117"/>
        <v>#VALUE!</v>
      </c>
      <c r="CI105" s="22" t="str">
        <f t="shared" si="140"/>
        <v xml:space="preserve"> </v>
      </c>
      <c r="CJ105" s="22" t="e">
        <f t="shared" si="182"/>
        <v>#VALUE!</v>
      </c>
      <c r="CK105" s="22" t="e">
        <f t="shared" si="183"/>
        <v>#VALUE!</v>
      </c>
      <c r="CM105" s="22">
        <f t="shared" si="184"/>
        <v>0</v>
      </c>
      <c r="CN105" s="22">
        <f t="shared" si="185"/>
        <v>0</v>
      </c>
      <c r="CO105" s="22">
        <f t="shared" si="186"/>
        <v>0</v>
      </c>
      <c r="CP105" s="22">
        <f t="shared" si="187"/>
        <v>0</v>
      </c>
      <c r="CQ105" s="22">
        <f t="shared" si="188"/>
        <v>0</v>
      </c>
      <c r="CR105" s="22">
        <f t="shared" si="189"/>
        <v>0</v>
      </c>
      <c r="CS105" s="22">
        <f t="shared" si="190"/>
        <v>0</v>
      </c>
      <c r="CT105" s="22" t="e">
        <f t="shared" si="191"/>
        <v>#DIV/0!</v>
      </c>
      <c r="CU105" s="22" t="e">
        <f t="shared" si="192"/>
        <v>#DIV/0!</v>
      </c>
      <c r="CV105" s="22">
        <f t="shared" si="193"/>
        <v>0</v>
      </c>
      <c r="CW105" s="22">
        <f t="shared" si="194"/>
        <v>0</v>
      </c>
      <c r="CX105" s="22">
        <f t="shared" si="195"/>
        <v>0</v>
      </c>
      <c r="CY105" s="22" t="e">
        <f t="shared" si="196"/>
        <v>#DIV/0!</v>
      </c>
      <c r="CZ105" s="22">
        <f t="shared" si="197"/>
        <v>0</v>
      </c>
      <c r="DA105" s="22">
        <f t="shared" si="198"/>
        <v>0</v>
      </c>
      <c r="DB105" s="22">
        <f t="shared" si="199"/>
        <v>0</v>
      </c>
      <c r="DC105" s="22">
        <f t="shared" si="200"/>
        <v>0</v>
      </c>
      <c r="DE105" s="22">
        <f t="shared" si="169"/>
        <v>0</v>
      </c>
      <c r="DF105" s="22">
        <f t="shared" si="170"/>
        <v>0</v>
      </c>
      <c r="DG105" s="22">
        <f t="shared" si="171"/>
        <v>0</v>
      </c>
      <c r="DH105" s="22">
        <f t="shared" si="172"/>
        <v>0</v>
      </c>
      <c r="DI105" s="22">
        <f t="shared" si="173"/>
        <v>0</v>
      </c>
      <c r="DJ105" s="22">
        <f t="shared" si="174"/>
        <v>0</v>
      </c>
      <c r="DK105" s="22">
        <f t="shared" si="175"/>
        <v>0</v>
      </c>
      <c r="DL105" s="22">
        <f t="shared" si="176"/>
        <v>0</v>
      </c>
      <c r="DM105" s="22">
        <f t="shared" si="177"/>
        <v>0</v>
      </c>
      <c r="DN105" s="22">
        <f t="shared" si="178"/>
        <v>0</v>
      </c>
      <c r="DO105" s="22">
        <f t="shared" si="179"/>
        <v>0</v>
      </c>
      <c r="DP105" s="22">
        <f t="shared" si="180"/>
        <v>0</v>
      </c>
      <c r="DQ105" s="22">
        <f t="shared" si="181"/>
        <v>0</v>
      </c>
    </row>
    <row r="106" spans="1:121" s="22" customFormat="1" ht="15.75" thickBot="1">
      <c r="A106" s="150" t="str">
        <f>UNINOVE!A25</f>
        <v>UNINOVE</v>
      </c>
      <c r="B106" s="150">
        <f>UNINOVE!B25</f>
        <v>23</v>
      </c>
      <c r="C106" s="150" t="str">
        <f>UNINOVE!C25</f>
        <v>Nádia Fernanda Marconi</v>
      </c>
      <c r="D106" s="99" t="str">
        <f>UNINOVE!D25</f>
        <v>C</v>
      </c>
      <c r="E106" s="150">
        <f>UNINOVE!E25</f>
        <v>0</v>
      </c>
      <c r="F106" s="150">
        <f>UNINOVE!F25</f>
        <v>0</v>
      </c>
      <c r="G106" s="150">
        <f>UNINOVE!G25</f>
        <v>0</v>
      </c>
      <c r="H106" s="150">
        <f>UNINOVE!H25</f>
        <v>0</v>
      </c>
      <c r="I106" s="150">
        <f>UNINOVE!I25</f>
        <v>0</v>
      </c>
      <c r="J106" s="150">
        <f>UNINOVE!J25</f>
        <v>0</v>
      </c>
      <c r="K106" s="150">
        <f>UNINOVE!K25</f>
        <v>0</v>
      </c>
      <c r="L106" s="150">
        <f>UNINOVE!L25</f>
        <v>0</v>
      </c>
      <c r="M106" s="150">
        <f>UNINOVE!M25</f>
        <v>0</v>
      </c>
      <c r="N106" s="150">
        <f>UNINOVE!N25</f>
        <v>0</v>
      </c>
      <c r="O106" s="150">
        <f>UNINOVE!O25</f>
        <v>0</v>
      </c>
      <c r="P106" s="150">
        <f>UNINOVE!P25</f>
        <v>0</v>
      </c>
      <c r="Q106" s="150">
        <f>UNINOVE!Q25</f>
        <v>0</v>
      </c>
      <c r="R106" s="150">
        <f>UNINOVE!R25</f>
        <v>0</v>
      </c>
      <c r="S106" s="150">
        <f>UNINOVE!S25</f>
        <v>0</v>
      </c>
      <c r="T106" s="99" t="str">
        <f>UNINOVE!T25</f>
        <v>C</v>
      </c>
      <c r="U106" s="150">
        <f>UNINOVE!U25</f>
        <v>0</v>
      </c>
      <c r="V106" s="150">
        <f>UNINOVE!V25</f>
        <v>0</v>
      </c>
      <c r="W106" s="150">
        <f>UNINOVE!W25</f>
        <v>0</v>
      </c>
      <c r="X106" s="150">
        <f>UNINOVE!X25</f>
        <v>0</v>
      </c>
      <c r="Y106" s="150">
        <f>UNINOVE!Y25</f>
        <v>0</v>
      </c>
      <c r="Z106" s="150">
        <f>UNINOVE!Z25</f>
        <v>0</v>
      </c>
      <c r="AA106" s="150">
        <f>UNINOVE!AA25</f>
        <v>0</v>
      </c>
      <c r="AB106" s="150">
        <f>UNINOVE!AB25</f>
        <v>0</v>
      </c>
      <c r="AC106" s="150">
        <f>UNINOVE!AC25</f>
        <v>0</v>
      </c>
      <c r="AD106" s="150">
        <f>UNINOVE!AD25</f>
        <v>0</v>
      </c>
      <c r="AE106" s="150">
        <f>UNINOVE!AE25</f>
        <v>0</v>
      </c>
      <c r="AF106" s="150">
        <f>UNINOVE!AF25</f>
        <v>0</v>
      </c>
      <c r="AG106" s="150">
        <f>UNINOVE!AG25</f>
        <v>0</v>
      </c>
      <c r="AH106" s="150">
        <f>UNINOVE!AH25</f>
        <v>0</v>
      </c>
      <c r="AI106" s="150">
        <f>UNINOVE!AI25</f>
        <v>0</v>
      </c>
      <c r="AJ106" s="48"/>
      <c r="AK106" s="89"/>
      <c r="AL106" s="31"/>
      <c r="AM106" s="31"/>
      <c r="AN106" s="25"/>
      <c r="AO106" s="25"/>
      <c r="AP106" s="25"/>
      <c r="AQ106" s="25"/>
      <c r="AR106" s="26"/>
      <c r="AS106" s="24"/>
      <c r="AT106" s="24"/>
      <c r="AU106" s="24"/>
      <c r="AV106" s="24"/>
      <c r="AW106" s="24"/>
      <c r="AX106" s="24"/>
      <c r="AY106" s="24"/>
      <c r="AZ106" s="27">
        <f t="shared" si="141"/>
        <v>0</v>
      </c>
      <c r="BA106" s="28">
        <f t="shared" si="142"/>
        <v>0</v>
      </c>
      <c r="BB106" s="29">
        <f t="shared" si="143"/>
        <v>0</v>
      </c>
      <c r="BC106" s="29">
        <f t="shared" si="144"/>
        <v>0</v>
      </c>
      <c r="BD106" s="29">
        <f t="shared" si="145"/>
        <v>0</v>
      </c>
      <c r="BE106" s="29">
        <f t="shared" si="146"/>
        <v>0</v>
      </c>
      <c r="BF106" s="29">
        <f t="shared" si="147"/>
        <v>0</v>
      </c>
      <c r="BG106" s="29">
        <f t="shared" si="148"/>
        <v>0</v>
      </c>
      <c r="BH106" s="29">
        <f t="shared" si="149"/>
        <v>0</v>
      </c>
      <c r="BI106" s="29">
        <f t="shared" si="150"/>
        <v>0</v>
      </c>
      <c r="BJ106" s="29">
        <f t="shared" si="151"/>
        <v>0</v>
      </c>
      <c r="BK106" s="29">
        <f t="shared" si="152"/>
        <v>0</v>
      </c>
      <c r="BL106" s="29">
        <f t="shared" si="153"/>
        <v>0</v>
      </c>
      <c r="BM106" s="29">
        <f t="shared" si="154"/>
        <v>0</v>
      </c>
      <c r="BN106" s="29">
        <f t="shared" si="155"/>
        <v>0</v>
      </c>
      <c r="BO106" s="29">
        <f t="shared" si="156"/>
        <v>0</v>
      </c>
      <c r="BP106" s="29">
        <f t="shared" si="157"/>
        <v>0</v>
      </c>
      <c r="BQ106" s="29">
        <f t="shared" si="158"/>
        <v>0</v>
      </c>
      <c r="BR106" s="29">
        <f t="shared" si="159"/>
        <v>0</v>
      </c>
      <c r="BS106" s="29">
        <f t="shared" si="160"/>
        <v>0</v>
      </c>
      <c r="BT106" s="29">
        <f t="shared" si="161"/>
        <v>0</v>
      </c>
      <c r="BU106" s="30">
        <f t="shared" si="162"/>
        <v>0</v>
      </c>
      <c r="BV106" s="30">
        <f t="shared" si="163"/>
        <v>0</v>
      </c>
      <c r="BX106" s="28">
        <f t="shared" si="164"/>
        <v>0</v>
      </c>
      <c r="BY106" s="29">
        <f t="shared" si="165"/>
        <v>0</v>
      </c>
      <c r="BZ106" s="29">
        <f t="shared" si="166"/>
        <v>0</v>
      </c>
      <c r="CA106" s="29">
        <f t="shared" si="167"/>
        <v>0</v>
      </c>
      <c r="CB106" s="29">
        <f t="shared" si="168"/>
        <v>0</v>
      </c>
      <c r="CC106" s="30" t="str">
        <f t="shared" si="137"/>
        <v/>
      </c>
      <c r="CD106" s="156" t="e">
        <f t="shared" si="115"/>
        <v>#VALUE!</v>
      </c>
      <c r="CE106" s="22" t="str">
        <f t="shared" si="138"/>
        <v xml:space="preserve"> </v>
      </c>
      <c r="CF106" s="156" t="e">
        <f t="shared" si="116"/>
        <v>#VALUE!</v>
      </c>
      <c r="CG106" s="22" t="str">
        <f t="shared" si="139"/>
        <v xml:space="preserve"> </v>
      </c>
      <c r="CH106" s="156" t="e">
        <f t="shared" si="117"/>
        <v>#VALUE!</v>
      </c>
      <c r="CI106" s="22" t="str">
        <f t="shared" si="140"/>
        <v xml:space="preserve"> </v>
      </c>
      <c r="CJ106" s="22" t="e">
        <f t="shared" si="182"/>
        <v>#VALUE!</v>
      </c>
      <c r="CK106" s="22" t="e">
        <f t="shared" si="183"/>
        <v>#VALUE!</v>
      </c>
      <c r="CM106" s="22">
        <f t="shared" si="184"/>
        <v>0</v>
      </c>
      <c r="CN106" s="22">
        <f t="shared" si="185"/>
        <v>0</v>
      </c>
      <c r="CO106" s="22">
        <f t="shared" si="186"/>
        <v>0</v>
      </c>
      <c r="CP106" s="22">
        <f t="shared" si="187"/>
        <v>0</v>
      </c>
      <c r="CQ106" s="22">
        <f t="shared" si="188"/>
        <v>0</v>
      </c>
      <c r="CR106" s="22">
        <f t="shared" si="189"/>
        <v>0</v>
      </c>
      <c r="CS106" s="22">
        <f t="shared" si="190"/>
        <v>0</v>
      </c>
      <c r="CT106" s="22" t="e">
        <f t="shared" si="191"/>
        <v>#DIV/0!</v>
      </c>
      <c r="CU106" s="22" t="e">
        <f t="shared" si="192"/>
        <v>#DIV/0!</v>
      </c>
      <c r="CV106" s="22">
        <f t="shared" si="193"/>
        <v>0</v>
      </c>
      <c r="CW106" s="22">
        <f t="shared" si="194"/>
        <v>0</v>
      </c>
      <c r="CX106" s="22">
        <f t="shared" si="195"/>
        <v>0</v>
      </c>
      <c r="CY106" s="22" t="e">
        <f t="shared" si="196"/>
        <v>#DIV/0!</v>
      </c>
      <c r="CZ106" s="22">
        <f t="shared" si="197"/>
        <v>0</v>
      </c>
      <c r="DA106" s="22">
        <f t="shared" si="198"/>
        <v>0</v>
      </c>
      <c r="DB106" s="22">
        <f t="shared" si="199"/>
        <v>0</v>
      </c>
      <c r="DC106" s="22">
        <f t="shared" si="200"/>
        <v>0</v>
      </c>
      <c r="DE106" s="22">
        <f t="shared" si="169"/>
        <v>0</v>
      </c>
      <c r="DF106" s="22">
        <f t="shared" si="170"/>
        <v>0</v>
      </c>
      <c r="DG106" s="22">
        <f t="shared" si="171"/>
        <v>0</v>
      </c>
      <c r="DH106" s="22">
        <f t="shared" si="172"/>
        <v>0</v>
      </c>
      <c r="DI106" s="22">
        <f t="shared" si="173"/>
        <v>0</v>
      </c>
      <c r="DJ106" s="22">
        <f t="shared" si="174"/>
        <v>0</v>
      </c>
      <c r="DK106" s="22">
        <f t="shared" si="175"/>
        <v>0</v>
      </c>
      <c r="DL106" s="22">
        <f t="shared" si="176"/>
        <v>0</v>
      </c>
      <c r="DM106" s="22">
        <f t="shared" si="177"/>
        <v>0</v>
      </c>
      <c r="DN106" s="22">
        <f t="shared" si="178"/>
        <v>0</v>
      </c>
      <c r="DO106" s="22">
        <f t="shared" si="179"/>
        <v>0</v>
      </c>
      <c r="DP106" s="22">
        <f t="shared" si="180"/>
        <v>0</v>
      </c>
      <c r="DQ106" s="22">
        <f t="shared" si="181"/>
        <v>0</v>
      </c>
    </row>
    <row r="107" spans="1:121" s="22" customFormat="1" ht="15.75" thickBot="1">
      <c r="A107" s="104" t="str">
        <f>UNISUAM!A3</f>
        <v>UNISUAM</v>
      </c>
      <c r="B107" s="104">
        <f>UNISUAM!B3</f>
        <v>1</v>
      </c>
      <c r="C107" s="104" t="str">
        <f>UNISUAM!C3</f>
        <v>Anke Bergmann</v>
      </c>
      <c r="D107" s="99" t="str">
        <f>UNISUAM!D3</f>
        <v>P</v>
      </c>
      <c r="E107" s="104">
        <f>UNISUAM!E3</f>
        <v>0</v>
      </c>
      <c r="F107" s="104">
        <f>UNISUAM!F3</f>
        <v>1</v>
      </c>
      <c r="G107" s="104">
        <f>UNISUAM!G3</f>
        <v>0</v>
      </c>
      <c r="H107" s="104">
        <f>UNISUAM!H3</f>
        <v>0</v>
      </c>
      <c r="I107" s="104">
        <f>UNISUAM!I3</f>
        <v>3</v>
      </c>
      <c r="J107" s="104">
        <f>UNISUAM!J3</f>
        <v>0</v>
      </c>
      <c r="K107" s="104">
        <f>UNISUAM!K3</f>
        <v>0</v>
      </c>
      <c r="L107" s="104">
        <f>UNISUAM!L3</f>
        <v>0</v>
      </c>
      <c r="M107" s="104">
        <f>UNISUAM!M3</f>
        <v>0</v>
      </c>
      <c r="N107" s="104">
        <f>UNISUAM!N3</f>
        <v>0</v>
      </c>
      <c r="O107" s="104">
        <f>UNISUAM!O3</f>
        <v>0</v>
      </c>
      <c r="P107" s="104">
        <f>UNISUAM!P3</f>
        <v>0</v>
      </c>
      <c r="Q107" s="104">
        <f>UNISUAM!Q3</f>
        <v>0</v>
      </c>
      <c r="R107" s="104">
        <f>UNISUAM!R3</f>
        <v>0</v>
      </c>
      <c r="S107" s="104">
        <f>UNISUAM!S3</f>
        <v>1</v>
      </c>
      <c r="T107" s="99" t="str">
        <f>UNISUAM!T3</f>
        <v>P</v>
      </c>
      <c r="U107" s="104">
        <f>UNISUAM!U3</f>
        <v>1</v>
      </c>
      <c r="V107" s="104">
        <f>UNISUAM!V3</f>
        <v>0</v>
      </c>
      <c r="W107" s="104">
        <f>UNISUAM!W3</f>
        <v>0</v>
      </c>
      <c r="X107" s="104">
        <f>UNISUAM!X3</f>
        <v>0</v>
      </c>
      <c r="Y107" s="104">
        <f>UNISUAM!Y3</f>
        <v>0</v>
      </c>
      <c r="Z107" s="104">
        <f>UNISUAM!Z3</f>
        <v>0</v>
      </c>
      <c r="AA107" s="104">
        <f>UNISUAM!AA3</f>
        <v>0</v>
      </c>
      <c r="AB107" s="104">
        <f>UNISUAM!AB3</f>
        <v>0</v>
      </c>
      <c r="AC107" s="104">
        <f>UNISUAM!AC3</f>
        <v>0</v>
      </c>
      <c r="AD107" s="104">
        <f>UNISUAM!AD3</f>
        <v>0</v>
      </c>
      <c r="AE107" s="104">
        <f>UNISUAM!AE3</f>
        <v>0</v>
      </c>
      <c r="AF107" s="104">
        <f>UNISUAM!AF3</f>
        <v>0</v>
      </c>
      <c r="AG107" s="104">
        <f>UNISUAM!AG3</f>
        <v>0</v>
      </c>
      <c r="AH107" s="104">
        <f>UNISUAM!AH3</f>
        <v>0</v>
      </c>
      <c r="AI107" s="104">
        <f>UNISUAM!AI3</f>
        <v>0</v>
      </c>
      <c r="AJ107" s="48"/>
      <c r="AK107" s="89"/>
      <c r="AL107" s="31"/>
      <c r="AM107" s="31"/>
      <c r="AN107" s="25"/>
      <c r="AO107" s="25"/>
      <c r="AP107" s="25"/>
      <c r="AQ107" s="25"/>
      <c r="AR107" s="26"/>
      <c r="AS107" s="24"/>
      <c r="AT107" s="24"/>
      <c r="AU107" s="24"/>
      <c r="AV107" s="24"/>
      <c r="AW107" s="24"/>
      <c r="AX107" s="24"/>
      <c r="AY107" s="24"/>
      <c r="AZ107" s="27">
        <f t="shared" si="141"/>
        <v>2</v>
      </c>
      <c r="BA107" s="28">
        <f t="shared" si="142"/>
        <v>1</v>
      </c>
      <c r="BB107" s="29">
        <f t="shared" si="143"/>
        <v>1</v>
      </c>
      <c r="BC107" s="29">
        <f t="shared" si="144"/>
        <v>2</v>
      </c>
      <c r="BD107" s="29">
        <f t="shared" si="145"/>
        <v>0</v>
      </c>
      <c r="BE107" s="29">
        <f t="shared" si="146"/>
        <v>2</v>
      </c>
      <c r="BF107" s="29">
        <f t="shared" si="147"/>
        <v>0</v>
      </c>
      <c r="BG107" s="29">
        <f t="shared" si="148"/>
        <v>2</v>
      </c>
      <c r="BH107" s="29">
        <f t="shared" si="149"/>
        <v>3</v>
      </c>
      <c r="BI107" s="29">
        <f t="shared" si="150"/>
        <v>0</v>
      </c>
      <c r="BJ107" s="29">
        <f t="shared" si="151"/>
        <v>0</v>
      </c>
      <c r="BK107" s="29">
        <f t="shared" si="152"/>
        <v>0</v>
      </c>
      <c r="BL107" s="29">
        <f t="shared" si="153"/>
        <v>0</v>
      </c>
      <c r="BM107" s="29">
        <f t="shared" si="154"/>
        <v>0</v>
      </c>
      <c r="BN107" s="29">
        <f t="shared" si="155"/>
        <v>0</v>
      </c>
      <c r="BO107" s="29">
        <f t="shared" si="156"/>
        <v>0</v>
      </c>
      <c r="BP107" s="29">
        <f t="shared" si="157"/>
        <v>0</v>
      </c>
      <c r="BQ107" s="29">
        <f t="shared" si="158"/>
        <v>0</v>
      </c>
      <c r="BR107" s="29">
        <f t="shared" si="159"/>
        <v>0</v>
      </c>
      <c r="BS107" s="29">
        <f t="shared" si="160"/>
        <v>0</v>
      </c>
      <c r="BT107" s="29">
        <f t="shared" si="161"/>
        <v>0</v>
      </c>
      <c r="BU107" s="30">
        <f t="shared" si="162"/>
        <v>1</v>
      </c>
      <c r="BV107" s="30">
        <f t="shared" si="163"/>
        <v>1</v>
      </c>
      <c r="BX107" s="28">
        <f t="shared" si="164"/>
        <v>240</v>
      </c>
      <c r="BY107" s="29">
        <f t="shared" si="165"/>
        <v>0</v>
      </c>
      <c r="BZ107" s="29">
        <f t="shared" si="166"/>
        <v>0</v>
      </c>
      <c r="CA107" s="29">
        <f t="shared" si="167"/>
        <v>0</v>
      </c>
      <c r="CB107" s="29">
        <f t="shared" si="168"/>
        <v>10</v>
      </c>
      <c r="CC107" s="30">
        <f t="shared" si="137"/>
        <v>250</v>
      </c>
      <c r="CD107" s="156">
        <f t="shared" si="115"/>
        <v>103.33333333333334</v>
      </c>
      <c r="CE107" s="22">
        <f t="shared" si="138"/>
        <v>3</v>
      </c>
      <c r="CF107" s="156">
        <f t="shared" si="116"/>
        <v>63.333333333333343</v>
      </c>
      <c r="CG107" s="22">
        <f t="shared" si="139"/>
        <v>4</v>
      </c>
      <c r="CH107" s="156">
        <f t="shared" si="117"/>
        <v>23.333333333333343</v>
      </c>
      <c r="CI107" s="22">
        <f t="shared" si="140"/>
        <v>5</v>
      </c>
      <c r="CJ107" s="22">
        <f t="shared" si="182"/>
        <v>0.31224629988134639</v>
      </c>
      <c r="CK107" s="22">
        <f t="shared" si="183"/>
        <v>0.31224629988134639</v>
      </c>
      <c r="CM107" s="22">
        <f t="shared" si="184"/>
        <v>0.8</v>
      </c>
      <c r="CN107" s="22">
        <f t="shared" si="185"/>
        <v>0.31746031746031744</v>
      </c>
      <c r="CO107" s="22">
        <f t="shared" si="186"/>
        <v>0</v>
      </c>
      <c r="CP107" s="22">
        <f t="shared" si="187"/>
        <v>0</v>
      </c>
      <c r="CQ107" s="22">
        <f t="shared" si="188"/>
        <v>3.0303030303030303</v>
      </c>
      <c r="CR107" s="22">
        <f t="shared" si="189"/>
        <v>0</v>
      </c>
      <c r="CS107" s="22">
        <f t="shared" si="190"/>
        <v>0</v>
      </c>
      <c r="CT107" s="22" t="e">
        <f t="shared" si="191"/>
        <v>#DIV/0!</v>
      </c>
      <c r="CU107" s="22" t="e">
        <f t="shared" si="192"/>
        <v>#DIV/0!</v>
      </c>
      <c r="CV107" s="22">
        <f t="shared" si="193"/>
        <v>0</v>
      </c>
      <c r="CW107" s="22">
        <f t="shared" si="194"/>
        <v>0</v>
      </c>
      <c r="CX107" s="22">
        <f t="shared" si="195"/>
        <v>0</v>
      </c>
      <c r="CY107" s="22" t="e">
        <f t="shared" si="196"/>
        <v>#DIV/0!</v>
      </c>
      <c r="CZ107" s="22">
        <f t="shared" si="197"/>
        <v>0</v>
      </c>
      <c r="DA107" s="22">
        <f t="shared" si="198"/>
        <v>0</v>
      </c>
      <c r="DB107" s="22">
        <f t="shared" si="199"/>
        <v>3.2258064516129035</v>
      </c>
      <c r="DC107" s="22">
        <f t="shared" si="200"/>
        <v>4</v>
      </c>
      <c r="DE107" s="22">
        <f t="shared" si="169"/>
        <v>1</v>
      </c>
      <c r="DF107" s="22">
        <f t="shared" si="170"/>
        <v>1</v>
      </c>
      <c r="DG107" s="22">
        <f t="shared" si="171"/>
        <v>0</v>
      </c>
      <c r="DH107" s="22">
        <f t="shared" si="172"/>
        <v>0</v>
      </c>
      <c r="DI107" s="22">
        <f t="shared" si="173"/>
        <v>1</v>
      </c>
      <c r="DJ107" s="22">
        <f t="shared" si="174"/>
        <v>0</v>
      </c>
      <c r="DK107" s="22">
        <f t="shared" si="175"/>
        <v>0</v>
      </c>
      <c r="DL107" s="22">
        <f t="shared" si="176"/>
        <v>0</v>
      </c>
      <c r="DM107" s="22">
        <f t="shared" si="177"/>
        <v>0</v>
      </c>
      <c r="DN107" s="22">
        <f t="shared" si="178"/>
        <v>0</v>
      </c>
      <c r="DO107" s="22">
        <f t="shared" si="179"/>
        <v>0</v>
      </c>
      <c r="DP107" s="22">
        <f t="shared" si="180"/>
        <v>0</v>
      </c>
      <c r="DQ107" s="22">
        <f t="shared" si="181"/>
        <v>0</v>
      </c>
    </row>
    <row r="108" spans="1:121" s="22" customFormat="1" ht="15.75" thickBot="1">
      <c r="A108" s="104" t="str">
        <f>UNISUAM!A4</f>
        <v>UNISUAM</v>
      </c>
      <c r="B108" s="104">
        <f>UNISUAM!B4</f>
        <v>2</v>
      </c>
      <c r="C108" s="104" t="str">
        <f>UNISUAM!C4</f>
        <v>Agnaldo Jose Lopes</v>
      </c>
      <c r="D108" s="99" t="str">
        <f>UNISUAM!D4</f>
        <v>P</v>
      </c>
      <c r="E108" s="104">
        <f>UNISUAM!E4</f>
        <v>0</v>
      </c>
      <c r="F108" s="104">
        <f>UNISUAM!F4</f>
        <v>0</v>
      </c>
      <c r="G108" s="104">
        <f>UNISUAM!G4</f>
        <v>5</v>
      </c>
      <c r="H108" s="104">
        <f>UNISUAM!H4</f>
        <v>0</v>
      </c>
      <c r="I108" s="104">
        <f>UNISUAM!I4</f>
        <v>2</v>
      </c>
      <c r="J108" s="104">
        <f>UNISUAM!J4</f>
        <v>0</v>
      </c>
      <c r="K108" s="104">
        <f>UNISUAM!K4</f>
        <v>3</v>
      </c>
      <c r="L108" s="104">
        <f>UNISUAM!L4</f>
        <v>0</v>
      </c>
      <c r="M108" s="104">
        <f>UNISUAM!M4</f>
        <v>0</v>
      </c>
      <c r="N108" s="104">
        <f>UNISUAM!N4</f>
        <v>0</v>
      </c>
      <c r="O108" s="104">
        <f>UNISUAM!O4</f>
        <v>0</v>
      </c>
      <c r="P108" s="104">
        <f>UNISUAM!P4</f>
        <v>0</v>
      </c>
      <c r="Q108" s="104">
        <f>UNISUAM!Q4</f>
        <v>0</v>
      </c>
      <c r="R108" s="104">
        <f>UNISUAM!R4</f>
        <v>0</v>
      </c>
      <c r="S108" s="104">
        <f>UNISUAM!S4</f>
        <v>1</v>
      </c>
      <c r="T108" s="99" t="str">
        <f>UNISUAM!T4</f>
        <v>P</v>
      </c>
      <c r="U108" s="104">
        <f>UNISUAM!U4</f>
        <v>1</v>
      </c>
      <c r="V108" s="104">
        <f>UNISUAM!V4</f>
        <v>0</v>
      </c>
      <c r="W108" s="104">
        <f>UNISUAM!W4</f>
        <v>5</v>
      </c>
      <c r="X108" s="104">
        <f>UNISUAM!X4</f>
        <v>1</v>
      </c>
      <c r="Y108" s="104">
        <f>UNISUAM!Y4</f>
        <v>0</v>
      </c>
      <c r="Z108" s="104">
        <f>UNISUAM!Z4</f>
        <v>0</v>
      </c>
      <c r="AA108" s="104">
        <f>UNISUAM!AA4</f>
        <v>0</v>
      </c>
      <c r="AB108" s="104">
        <f>UNISUAM!AB4</f>
        <v>0</v>
      </c>
      <c r="AC108" s="104">
        <f>UNISUAM!AC4</f>
        <v>0</v>
      </c>
      <c r="AD108" s="104">
        <f>UNISUAM!AD4</f>
        <v>0</v>
      </c>
      <c r="AE108" s="104">
        <f>UNISUAM!AE4</f>
        <v>0</v>
      </c>
      <c r="AF108" s="104">
        <f>UNISUAM!AF4</f>
        <v>0</v>
      </c>
      <c r="AG108" s="104">
        <f>UNISUAM!AG4</f>
        <v>0</v>
      </c>
      <c r="AH108" s="104">
        <f>UNISUAM!AH4</f>
        <v>0</v>
      </c>
      <c r="AI108" s="104">
        <f>UNISUAM!AI4</f>
        <v>0</v>
      </c>
      <c r="AJ108" s="48"/>
      <c r="AK108" s="89"/>
      <c r="AL108" s="31"/>
      <c r="AM108" s="31"/>
      <c r="AN108" s="25"/>
      <c r="AO108" s="25"/>
      <c r="AP108" s="25"/>
      <c r="AQ108" s="25"/>
      <c r="AR108" s="26"/>
      <c r="AS108" s="24"/>
      <c r="AT108" s="24"/>
      <c r="AU108" s="24"/>
      <c r="AV108" s="24"/>
      <c r="AW108" s="24"/>
      <c r="AX108" s="24"/>
      <c r="AY108" s="24"/>
      <c r="AZ108" s="27">
        <f t="shared" si="141"/>
        <v>2</v>
      </c>
      <c r="BA108" s="28">
        <f t="shared" si="142"/>
        <v>1</v>
      </c>
      <c r="BB108" s="29">
        <f t="shared" si="143"/>
        <v>0</v>
      </c>
      <c r="BC108" s="29">
        <f t="shared" si="144"/>
        <v>1</v>
      </c>
      <c r="BD108" s="29">
        <f t="shared" si="145"/>
        <v>10</v>
      </c>
      <c r="BE108" s="29">
        <f t="shared" si="146"/>
        <v>11</v>
      </c>
      <c r="BF108" s="29">
        <f t="shared" si="147"/>
        <v>1</v>
      </c>
      <c r="BG108" s="29">
        <f t="shared" si="148"/>
        <v>12</v>
      </c>
      <c r="BH108" s="29">
        <f t="shared" si="149"/>
        <v>2</v>
      </c>
      <c r="BI108" s="29">
        <f t="shared" si="150"/>
        <v>0</v>
      </c>
      <c r="BJ108" s="29">
        <f t="shared" si="151"/>
        <v>3</v>
      </c>
      <c r="BK108" s="29">
        <f t="shared" si="152"/>
        <v>0</v>
      </c>
      <c r="BL108" s="29">
        <f t="shared" si="153"/>
        <v>0</v>
      </c>
      <c r="BM108" s="29">
        <f t="shared" si="154"/>
        <v>0</v>
      </c>
      <c r="BN108" s="29">
        <f t="shared" si="155"/>
        <v>0</v>
      </c>
      <c r="BO108" s="29">
        <f t="shared" si="156"/>
        <v>0</v>
      </c>
      <c r="BP108" s="29">
        <f t="shared" si="157"/>
        <v>0</v>
      </c>
      <c r="BQ108" s="29">
        <f t="shared" si="158"/>
        <v>0</v>
      </c>
      <c r="BR108" s="29">
        <f t="shared" si="159"/>
        <v>0</v>
      </c>
      <c r="BS108" s="29">
        <f t="shared" si="160"/>
        <v>0</v>
      </c>
      <c r="BT108" s="29">
        <f t="shared" si="161"/>
        <v>0</v>
      </c>
      <c r="BU108" s="30">
        <f t="shared" si="162"/>
        <v>1</v>
      </c>
      <c r="BV108" s="30">
        <f t="shared" si="163"/>
        <v>1</v>
      </c>
      <c r="BX108" s="28">
        <f t="shared" si="164"/>
        <v>780</v>
      </c>
      <c r="BY108" s="29">
        <f t="shared" si="165"/>
        <v>0</v>
      </c>
      <c r="BZ108" s="29">
        <f t="shared" si="166"/>
        <v>15</v>
      </c>
      <c r="CA108" s="29">
        <f t="shared" si="167"/>
        <v>0</v>
      </c>
      <c r="CB108" s="29">
        <f t="shared" si="168"/>
        <v>10</v>
      </c>
      <c r="CC108" s="30">
        <f t="shared" si="137"/>
        <v>805</v>
      </c>
      <c r="CD108" s="156">
        <f t="shared" si="115"/>
        <v>658.33333333333337</v>
      </c>
      <c r="CE108" s="22">
        <f t="shared" si="138"/>
        <v>3</v>
      </c>
      <c r="CF108" s="156">
        <f t="shared" si="116"/>
        <v>618.33333333333337</v>
      </c>
      <c r="CG108" s="22">
        <f t="shared" si="139"/>
        <v>4</v>
      </c>
      <c r="CH108" s="156">
        <f t="shared" si="117"/>
        <v>578.33333333333337</v>
      </c>
      <c r="CI108" s="22">
        <f t="shared" si="140"/>
        <v>5</v>
      </c>
      <c r="CJ108" s="22">
        <f t="shared" si="182"/>
        <v>1.0054330856179354</v>
      </c>
      <c r="CK108" s="22">
        <f t="shared" si="183"/>
        <v>1.0054330856179354</v>
      </c>
      <c r="CM108" s="22">
        <f t="shared" si="184"/>
        <v>0.8</v>
      </c>
      <c r="CN108" s="22">
        <f t="shared" si="185"/>
        <v>0</v>
      </c>
      <c r="CO108" s="22">
        <f t="shared" si="186"/>
        <v>1.9880715705765406</v>
      </c>
      <c r="CP108" s="22">
        <f t="shared" si="187"/>
        <v>0.44052863436123346</v>
      </c>
      <c r="CQ108" s="22">
        <f t="shared" si="188"/>
        <v>2.0202020202020203</v>
      </c>
      <c r="CR108" s="22">
        <f t="shared" si="189"/>
        <v>0</v>
      </c>
      <c r="CS108" s="22">
        <f t="shared" si="190"/>
        <v>7.8947368421052628</v>
      </c>
      <c r="CT108" s="22" t="e">
        <f t="shared" si="191"/>
        <v>#DIV/0!</v>
      </c>
      <c r="CU108" s="22" t="e">
        <f t="shared" si="192"/>
        <v>#DIV/0!</v>
      </c>
      <c r="CV108" s="22">
        <f t="shared" si="193"/>
        <v>0</v>
      </c>
      <c r="CW108" s="22">
        <f t="shared" si="194"/>
        <v>0</v>
      </c>
      <c r="CX108" s="22">
        <f t="shared" si="195"/>
        <v>0</v>
      </c>
      <c r="CY108" s="22" t="e">
        <f t="shared" si="196"/>
        <v>#DIV/0!</v>
      </c>
      <c r="CZ108" s="22">
        <f t="shared" si="197"/>
        <v>0</v>
      </c>
      <c r="DA108" s="22">
        <f t="shared" si="198"/>
        <v>0</v>
      </c>
      <c r="DB108" s="22">
        <f t="shared" si="199"/>
        <v>3.2258064516129035</v>
      </c>
      <c r="DC108" s="22">
        <f t="shared" si="200"/>
        <v>4</v>
      </c>
      <c r="DE108" s="22">
        <f t="shared" si="169"/>
        <v>1</v>
      </c>
      <c r="DF108" s="22">
        <f t="shared" si="170"/>
        <v>0</v>
      </c>
      <c r="DG108" s="22">
        <f t="shared" si="171"/>
        <v>1</v>
      </c>
      <c r="DH108" s="22">
        <f t="shared" si="172"/>
        <v>1</v>
      </c>
      <c r="DI108" s="22">
        <f t="shared" si="173"/>
        <v>1</v>
      </c>
      <c r="DJ108" s="22">
        <f t="shared" si="174"/>
        <v>0</v>
      </c>
      <c r="DK108" s="22">
        <f t="shared" si="175"/>
        <v>1</v>
      </c>
      <c r="DL108" s="22">
        <f t="shared" si="176"/>
        <v>0</v>
      </c>
      <c r="DM108" s="22">
        <f t="shared" si="177"/>
        <v>0</v>
      </c>
      <c r="DN108" s="22">
        <f t="shared" si="178"/>
        <v>0</v>
      </c>
      <c r="DO108" s="22">
        <f t="shared" si="179"/>
        <v>0</v>
      </c>
      <c r="DP108" s="22">
        <f t="shared" si="180"/>
        <v>0</v>
      </c>
      <c r="DQ108" s="22">
        <f t="shared" si="181"/>
        <v>0</v>
      </c>
    </row>
    <row r="109" spans="1:121" s="22" customFormat="1" ht="15.75" thickBot="1">
      <c r="A109" s="104" t="str">
        <f>UNISUAM!A5</f>
        <v>UNISUAM</v>
      </c>
      <c r="B109" s="104">
        <f>UNISUAM!B5</f>
        <v>3</v>
      </c>
      <c r="C109" s="104" t="str">
        <f>UNISUAM!C5</f>
        <v>Arthur de Sá Ferreira</v>
      </c>
      <c r="D109" s="99" t="str">
        <f>UNISUAM!D5</f>
        <v>P</v>
      </c>
      <c r="E109" s="104">
        <f>UNISUAM!E5</f>
        <v>0</v>
      </c>
      <c r="F109" s="104">
        <f>UNISUAM!F5</f>
        <v>0</v>
      </c>
      <c r="G109" s="104">
        <f>UNISUAM!G5</f>
        <v>4</v>
      </c>
      <c r="H109" s="104">
        <f>UNISUAM!H5</f>
        <v>1</v>
      </c>
      <c r="I109" s="104">
        <f>UNISUAM!I5</f>
        <v>0</v>
      </c>
      <c r="J109" s="104">
        <f>UNISUAM!J5</f>
        <v>0</v>
      </c>
      <c r="K109" s="104">
        <f>UNISUAM!K5</f>
        <v>0</v>
      </c>
      <c r="L109" s="104">
        <f>UNISUAM!L5</f>
        <v>0</v>
      </c>
      <c r="M109" s="104">
        <f>UNISUAM!M5</f>
        <v>0</v>
      </c>
      <c r="N109" s="104">
        <f>UNISUAM!N5</f>
        <v>0</v>
      </c>
      <c r="O109" s="104">
        <f>UNISUAM!O5</f>
        <v>0</v>
      </c>
      <c r="P109" s="104">
        <f>UNISUAM!P5</f>
        <v>0</v>
      </c>
      <c r="Q109" s="104">
        <f>UNISUAM!Q5</f>
        <v>0</v>
      </c>
      <c r="R109" s="104">
        <f>UNISUAM!R5</f>
        <v>0</v>
      </c>
      <c r="S109" s="104">
        <f>UNISUAM!S5</f>
        <v>0</v>
      </c>
      <c r="T109" s="99" t="str">
        <f>UNISUAM!T5</f>
        <v>P</v>
      </c>
      <c r="U109" s="104">
        <f>UNISUAM!U5</f>
        <v>0</v>
      </c>
      <c r="V109" s="104">
        <f>UNISUAM!V5</f>
        <v>0</v>
      </c>
      <c r="W109" s="104">
        <f>UNISUAM!W5</f>
        <v>5</v>
      </c>
      <c r="X109" s="104">
        <f>UNISUAM!X5</f>
        <v>3</v>
      </c>
      <c r="Y109" s="104">
        <f>UNISUAM!Y5</f>
        <v>0</v>
      </c>
      <c r="Z109" s="104">
        <f>UNISUAM!Z5</f>
        <v>0</v>
      </c>
      <c r="AA109" s="104">
        <f>UNISUAM!AA5</f>
        <v>0</v>
      </c>
      <c r="AB109" s="104">
        <f>UNISUAM!AB5</f>
        <v>0</v>
      </c>
      <c r="AC109" s="104">
        <f>UNISUAM!AC5</f>
        <v>0</v>
      </c>
      <c r="AD109" s="104">
        <f>UNISUAM!AD5</f>
        <v>0</v>
      </c>
      <c r="AE109" s="104">
        <f>UNISUAM!AE5</f>
        <v>0</v>
      </c>
      <c r="AF109" s="104">
        <f>UNISUAM!AF5</f>
        <v>0</v>
      </c>
      <c r="AG109" s="104">
        <f>UNISUAM!AG5</f>
        <v>0</v>
      </c>
      <c r="AH109" s="104">
        <f>UNISUAM!AH5</f>
        <v>0</v>
      </c>
      <c r="AI109" s="104">
        <f>UNISUAM!AI5</f>
        <v>1</v>
      </c>
      <c r="AJ109" s="48"/>
      <c r="AK109" s="89"/>
      <c r="AL109" s="31"/>
      <c r="AM109" s="31"/>
      <c r="AN109" s="25"/>
      <c r="AO109" s="25"/>
      <c r="AP109" s="25"/>
      <c r="AQ109" s="25"/>
      <c r="AR109" s="26"/>
      <c r="AS109" s="24"/>
      <c r="AT109" s="24"/>
      <c r="AU109" s="24"/>
      <c r="AV109" s="24"/>
      <c r="AW109" s="24"/>
      <c r="AX109" s="24"/>
      <c r="AY109" s="24"/>
      <c r="AZ109" s="27">
        <f t="shared" si="141"/>
        <v>2</v>
      </c>
      <c r="BA109" s="28">
        <f t="shared" si="142"/>
        <v>0</v>
      </c>
      <c r="BB109" s="29">
        <f t="shared" si="143"/>
        <v>0</v>
      </c>
      <c r="BC109" s="29">
        <f t="shared" si="144"/>
        <v>0</v>
      </c>
      <c r="BD109" s="29">
        <f t="shared" si="145"/>
        <v>9</v>
      </c>
      <c r="BE109" s="29">
        <f t="shared" si="146"/>
        <v>9</v>
      </c>
      <c r="BF109" s="29">
        <f t="shared" si="147"/>
        <v>4</v>
      </c>
      <c r="BG109" s="29">
        <f t="shared" si="148"/>
        <v>13</v>
      </c>
      <c r="BH109" s="29">
        <f t="shared" si="149"/>
        <v>0</v>
      </c>
      <c r="BI109" s="29">
        <f t="shared" si="150"/>
        <v>0</v>
      </c>
      <c r="BJ109" s="29">
        <f t="shared" si="151"/>
        <v>0</v>
      </c>
      <c r="BK109" s="29">
        <f t="shared" si="152"/>
        <v>0</v>
      </c>
      <c r="BL109" s="29">
        <f t="shared" si="153"/>
        <v>0</v>
      </c>
      <c r="BM109" s="29">
        <f t="shared" si="154"/>
        <v>0</v>
      </c>
      <c r="BN109" s="29">
        <f t="shared" si="155"/>
        <v>0</v>
      </c>
      <c r="BO109" s="29">
        <f t="shared" si="156"/>
        <v>0</v>
      </c>
      <c r="BP109" s="29">
        <f t="shared" si="157"/>
        <v>0</v>
      </c>
      <c r="BQ109" s="29">
        <f t="shared" si="158"/>
        <v>0</v>
      </c>
      <c r="BR109" s="29">
        <f t="shared" si="159"/>
        <v>0</v>
      </c>
      <c r="BS109" s="29">
        <f t="shared" si="160"/>
        <v>0</v>
      </c>
      <c r="BT109" s="29">
        <f t="shared" si="161"/>
        <v>0</v>
      </c>
      <c r="BU109" s="30">
        <f t="shared" si="162"/>
        <v>1</v>
      </c>
      <c r="BV109" s="30">
        <f t="shared" si="163"/>
        <v>1</v>
      </c>
      <c r="BX109" s="28">
        <f t="shared" si="164"/>
        <v>700</v>
      </c>
      <c r="BY109" s="29">
        <f t="shared" si="165"/>
        <v>0</v>
      </c>
      <c r="BZ109" s="29">
        <f t="shared" si="166"/>
        <v>0</v>
      </c>
      <c r="CA109" s="29">
        <f t="shared" si="167"/>
        <v>0</v>
      </c>
      <c r="CB109" s="29">
        <f t="shared" si="168"/>
        <v>10</v>
      </c>
      <c r="CC109" s="30">
        <f t="shared" si="137"/>
        <v>710</v>
      </c>
      <c r="CD109" s="156">
        <f t="shared" si="115"/>
        <v>563.33333333333337</v>
      </c>
      <c r="CE109" s="22">
        <f t="shared" si="138"/>
        <v>3</v>
      </c>
      <c r="CF109" s="156">
        <f t="shared" si="116"/>
        <v>523.33333333333337</v>
      </c>
      <c r="CG109" s="22">
        <f t="shared" si="139"/>
        <v>4</v>
      </c>
      <c r="CH109" s="156">
        <f t="shared" si="117"/>
        <v>483.33333333333337</v>
      </c>
      <c r="CI109" s="22">
        <f t="shared" si="140"/>
        <v>5</v>
      </c>
      <c r="CJ109" s="22">
        <f t="shared" si="182"/>
        <v>0.88677949166302383</v>
      </c>
      <c r="CK109" s="22">
        <f t="shared" si="183"/>
        <v>0.88677949166302383</v>
      </c>
      <c r="CM109" s="22">
        <f t="shared" si="184"/>
        <v>0</v>
      </c>
      <c r="CN109" s="22">
        <f t="shared" si="185"/>
        <v>0</v>
      </c>
      <c r="CO109" s="22">
        <f t="shared" si="186"/>
        <v>1.7892644135188867</v>
      </c>
      <c r="CP109" s="22">
        <f t="shared" si="187"/>
        <v>1.7621145374449338</v>
      </c>
      <c r="CQ109" s="22">
        <f t="shared" si="188"/>
        <v>0</v>
      </c>
      <c r="CR109" s="22">
        <f t="shared" si="189"/>
        <v>0</v>
      </c>
      <c r="CS109" s="22">
        <f t="shared" si="190"/>
        <v>0</v>
      </c>
      <c r="CT109" s="22" t="e">
        <f t="shared" si="191"/>
        <v>#DIV/0!</v>
      </c>
      <c r="CU109" s="22" t="e">
        <f t="shared" si="192"/>
        <v>#DIV/0!</v>
      </c>
      <c r="CV109" s="22">
        <f t="shared" si="193"/>
        <v>0</v>
      </c>
      <c r="CW109" s="22">
        <f t="shared" si="194"/>
        <v>0</v>
      </c>
      <c r="CX109" s="22">
        <f t="shared" si="195"/>
        <v>0</v>
      </c>
      <c r="CY109" s="22" t="e">
        <f t="shared" si="196"/>
        <v>#DIV/0!</v>
      </c>
      <c r="CZ109" s="22">
        <f t="shared" si="197"/>
        <v>0</v>
      </c>
      <c r="DA109" s="22">
        <f t="shared" si="198"/>
        <v>0</v>
      </c>
      <c r="DB109" s="22">
        <f t="shared" si="199"/>
        <v>3.2258064516129035</v>
      </c>
      <c r="DC109" s="22">
        <f t="shared" si="200"/>
        <v>4</v>
      </c>
      <c r="DE109" s="22">
        <f t="shared" si="169"/>
        <v>0</v>
      </c>
      <c r="DF109" s="22">
        <f t="shared" si="170"/>
        <v>0</v>
      </c>
      <c r="DG109" s="22">
        <f t="shared" si="171"/>
        <v>1</v>
      </c>
      <c r="DH109" s="22">
        <f t="shared" si="172"/>
        <v>1</v>
      </c>
      <c r="DI109" s="22">
        <f t="shared" si="173"/>
        <v>0</v>
      </c>
      <c r="DJ109" s="22">
        <f t="shared" si="174"/>
        <v>0</v>
      </c>
      <c r="DK109" s="22">
        <f t="shared" si="175"/>
        <v>0</v>
      </c>
      <c r="DL109" s="22">
        <f t="shared" si="176"/>
        <v>0</v>
      </c>
      <c r="DM109" s="22">
        <f t="shared" si="177"/>
        <v>0</v>
      </c>
      <c r="DN109" s="22">
        <f t="shared" si="178"/>
        <v>0</v>
      </c>
      <c r="DO109" s="22">
        <f t="shared" si="179"/>
        <v>0</v>
      </c>
      <c r="DP109" s="22">
        <f t="shared" si="180"/>
        <v>0</v>
      </c>
      <c r="DQ109" s="22">
        <f t="shared" si="181"/>
        <v>0</v>
      </c>
    </row>
    <row r="110" spans="1:121" s="22" customFormat="1" ht="15.75" thickBot="1">
      <c r="A110" s="104" t="str">
        <f>UNISUAM!A6</f>
        <v>UNISUAM</v>
      </c>
      <c r="B110" s="104">
        <f>UNISUAM!B6</f>
        <v>4</v>
      </c>
      <c r="C110" s="104" t="str">
        <f>UNISUAM!C6</f>
        <v>André Luis dos Santos Silva</v>
      </c>
      <c r="D110" s="99" t="str">
        <f>UNISUAM!D6</f>
        <v>P</v>
      </c>
      <c r="E110" s="104">
        <f>UNISUAM!E6</f>
        <v>0</v>
      </c>
      <c r="F110" s="104">
        <f>UNISUAM!F6</f>
        <v>0</v>
      </c>
      <c r="G110" s="104">
        <f>UNISUAM!G6</f>
        <v>1</v>
      </c>
      <c r="H110" s="104">
        <f>UNISUAM!H6</f>
        <v>2</v>
      </c>
      <c r="I110" s="104">
        <f>UNISUAM!I6</f>
        <v>0</v>
      </c>
      <c r="J110" s="104">
        <f>UNISUAM!J6</f>
        <v>0</v>
      </c>
      <c r="K110" s="104">
        <f>UNISUAM!K6</f>
        <v>0</v>
      </c>
      <c r="L110" s="104">
        <f>UNISUAM!L6</f>
        <v>0</v>
      </c>
      <c r="M110" s="104">
        <f>UNISUAM!M6</f>
        <v>0</v>
      </c>
      <c r="N110" s="104">
        <f>UNISUAM!N6</f>
        <v>0</v>
      </c>
      <c r="O110" s="104">
        <f>UNISUAM!O6</f>
        <v>0</v>
      </c>
      <c r="P110" s="104">
        <f>UNISUAM!P6</f>
        <v>0</v>
      </c>
      <c r="Q110" s="104">
        <f>UNISUAM!Q6</f>
        <v>0</v>
      </c>
      <c r="R110" s="104">
        <f>UNISUAM!R6</f>
        <v>0</v>
      </c>
      <c r="S110" s="104">
        <f>UNISUAM!S6</f>
        <v>1</v>
      </c>
      <c r="T110" s="99" t="str">
        <f>UNISUAM!T6</f>
        <v>P</v>
      </c>
      <c r="U110" s="104">
        <f>UNISUAM!U6</f>
        <v>0</v>
      </c>
      <c r="V110" s="104">
        <f>UNISUAM!V6</f>
        <v>0</v>
      </c>
      <c r="W110" s="104">
        <f>UNISUAM!W6</f>
        <v>2</v>
      </c>
      <c r="X110" s="104">
        <f>UNISUAM!X6</f>
        <v>0</v>
      </c>
      <c r="Y110" s="104">
        <f>UNISUAM!Y6</f>
        <v>0</v>
      </c>
      <c r="Z110" s="104">
        <f>UNISUAM!Z6</f>
        <v>0</v>
      </c>
      <c r="AA110" s="104">
        <f>UNISUAM!AA6</f>
        <v>0</v>
      </c>
      <c r="AB110" s="104">
        <f>UNISUAM!AB6</f>
        <v>0</v>
      </c>
      <c r="AC110" s="104">
        <f>UNISUAM!AC6</f>
        <v>0</v>
      </c>
      <c r="AD110" s="104">
        <f>UNISUAM!AD6</f>
        <v>0</v>
      </c>
      <c r="AE110" s="104">
        <f>UNISUAM!AE6</f>
        <v>0</v>
      </c>
      <c r="AF110" s="104">
        <f>UNISUAM!AF6</f>
        <v>0</v>
      </c>
      <c r="AG110" s="104">
        <f>UNISUAM!AG6</f>
        <v>0</v>
      </c>
      <c r="AH110" s="104">
        <f>UNISUAM!AH6</f>
        <v>0</v>
      </c>
      <c r="AI110" s="104">
        <f>UNISUAM!AI6</f>
        <v>0</v>
      </c>
      <c r="AJ110" s="48"/>
      <c r="AK110" s="89"/>
      <c r="AL110" s="31"/>
      <c r="AM110" s="31"/>
      <c r="AN110" s="25"/>
      <c r="AO110" s="25"/>
      <c r="AP110" s="25"/>
      <c r="AQ110" s="25"/>
      <c r="AR110" s="26"/>
      <c r="AS110" s="24"/>
      <c r="AT110" s="24"/>
      <c r="AU110" s="24"/>
      <c r="AV110" s="24"/>
      <c r="AW110" s="24"/>
      <c r="AX110" s="24"/>
      <c r="AY110" s="24"/>
      <c r="AZ110" s="27">
        <f t="shared" si="141"/>
        <v>2</v>
      </c>
      <c r="BA110" s="28">
        <f t="shared" si="142"/>
        <v>0</v>
      </c>
      <c r="BB110" s="29">
        <f t="shared" si="143"/>
        <v>0</v>
      </c>
      <c r="BC110" s="29">
        <f t="shared" si="144"/>
        <v>0</v>
      </c>
      <c r="BD110" s="29">
        <f t="shared" si="145"/>
        <v>3</v>
      </c>
      <c r="BE110" s="29">
        <f t="shared" si="146"/>
        <v>3</v>
      </c>
      <c r="BF110" s="29">
        <f t="shared" si="147"/>
        <v>2</v>
      </c>
      <c r="BG110" s="29">
        <f t="shared" si="148"/>
        <v>5</v>
      </c>
      <c r="BH110" s="29">
        <f t="shared" si="149"/>
        <v>0</v>
      </c>
      <c r="BI110" s="29">
        <f t="shared" si="150"/>
        <v>0</v>
      </c>
      <c r="BJ110" s="29">
        <f t="shared" si="151"/>
        <v>0</v>
      </c>
      <c r="BK110" s="29">
        <f t="shared" si="152"/>
        <v>0</v>
      </c>
      <c r="BL110" s="29">
        <f t="shared" si="153"/>
        <v>0</v>
      </c>
      <c r="BM110" s="29">
        <f t="shared" si="154"/>
        <v>0</v>
      </c>
      <c r="BN110" s="29">
        <f t="shared" si="155"/>
        <v>0</v>
      </c>
      <c r="BO110" s="29">
        <f t="shared" si="156"/>
        <v>0</v>
      </c>
      <c r="BP110" s="29">
        <f t="shared" si="157"/>
        <v>0</v>
      </c>
      <c r="BQ110" s="29">
        <f t="shared" si="158"/>
        <v>0</v>
      </c>
      <c r="BR110" s="29">
        <f t="shared" si="159"/>
        <v>0</v>
      </c>
      <c r="BS110" s="29">
        <f t="shared" si="160"/>
        <v>0</v>
      </c>
      <c r="BT110" s="29">
        <f t="shared" si="161"/>
        <v>0</v>
      </c>
      <c r="BU110" s="30">
        <f t="shared" si="162"/>
        <v>1</v>
      </c>
      <c r="BV110" s="30">
        <f t="shared" si="163"/>
        <v>1</v>
      </c>
      <c r="BX110" s="28">
        <f t="shared" si="164"/>
        <v>260</v>
      </c>
      <c r="BY110" s="29">
        <f t="shared" si="165"/>
        <v>0</v>
      </c>
      <c r="BZ110" s="29">
        <f t="shared" si="166"/>
        <v>0</v>
      </c>
      <c r="CA110" s="29">
        <f t="shared" si="167"/>
        <v>0</v>
      </c>
      <c r="CB110" s="29">
        <f t="shared" si="168"/>
        <v>10</v>
      </c>
      <c r="CC110" s="30">
        <f t="shared" si="137"/>
        <v>270</v>
      </c>
      <c r="CD110" s="156">
        <f t="shared" si="115"/>
        <v>123.33333333333334</v>
      </c>
      <c r="CE110" s="22">
        <f t="shared" si="138"/>
        <v>3</v>
      </c>
      <c r="CF110" s="156">
        <f t="shared" si="116"/>
        <v>83.333333333333343</v>
      </c>
      <c r="CG110" s="22">
        <f t="shared" si="139"/>
        <v>4</v>
      </c>
      <c r="CH110" s="156">
        <f t="shared" si="117"/>
        <v>43.333333333333343</v>
      </c>
      <c r="CI110" s="22">
        <f t="shared" si="140"/>
        <v>5</v>
      </c>
      <c r="CJ110" s="22">
        <f t="shared" si="182"/>
        <v>0.33722600387185414</v>
      </c>
      <c r="CK110" s="22">
        <f t="shared" si="183"/>
        <v>0.33722600387185414</v>
      </c>
      <c r="CM110" s="22">
        <f t="shared" si="184"/>
        <v>0</v>
      </c>
      <c r="CN110" s="22">
        <f t="shared" si="185"/>
        <v>0</v>
      </c>
      <c r="CO110" s="22">
        <f t="shared" si="186"/>
        <v>0.59642147117296218</v>
      </c>
      <c r="CP110" s="22">
        <f t="shared" si="187"/>
        <v>0.88105726872246692</v>
      </c>
      <c r="CQ110" s="22">
        <f t="shared" si="188"/>
        <v>0</v>
      </c>
      <c r="CR110" s="22">
        <f t="shared" si="189"/>
        <v>0</v>
      </c>
      <c r="CS110" s="22">
        <f t="shared" si="190"/>
        <v>0</v>
      </c>
      <c r="CT110" s="22" t="e">
        <f t="shared" si="191"/>
        <v>#DIV/0!</v>
      </c>
      <c r="CU110" s="22" t="e">
        <f t="shared" si="192"/>
        <v>#DIV/0!</v>
      </c>
      <c r="CV110" s="22">
        <f t="shared" si="193"/>
        <v>0</v>
      </c>
      <c r="CW110" s="22">
        <f t="shared" si="194"/>
        <v>0</v>
      </c>
      <c r="CX110" s="22">
        <f t="shared" si="195"/>
        <v>0</v>
      </c>
      <c r="CY110" s="22" t="e">
        <f t="shared" si="196"/>
        <v>#DIV/0!</v>
      </c>
      <c r="CZ110" s="22">
        <f t="shared" si="197"/>
        <v>0</v>
      </c>
      <c r="DA110" s="22">
        <f t="shared" si="198"/>
        <v>0</v>
      </c>
      <c r="DB110" s="22">
        <f t="shared" si="199"/>
        <v>3.2258064516129035</v>
      </c>
      <c r="DC110" s="22">
        <f t="shared" si="200"/>
        <v>4</v>
      </c>
      <c r="DE110" s="22">
        <f t="shared" si="169"/>
        <v>0</v>
      </c>
      <c r="DF110" s="22">
        <f t="shared" si="170"/>
        <v>0</v>
      </c>
      <c r="DG110" s="22">
        <f t="shared" si="171"/>
        <v>1</v>
      </c>
      <c r="DH110" s="22">
        <f t="shared" si="172"/>
        <v>1</v>
      </c>
      <c r="DI110" s="22">
        <f t="shared" si="173"/>
        <v>0</v>
      </c>
      <c r="DJ110" s="22">
        <f t="shared" si="174"/>
        <v>0</v>
      </c>
      <c r="DK110" s="22">
        <f t="shared" si="175"/>
        <v>0</v>
      </c>
      <c r="DL110" s="22">
        <f t="shared" si="176"/>
        <v>0</v>
      </c>
      <c r="DM110" s="22">
        <f t="shared" si="177"/>
        <v>0</v>
      </c>
      <c r="DN110" s="22">
        <f t="shared" si="178"/>
        <v>0</v>
      </c>
      <c r="DO110" s="22">
        <f t="shared" si="179"/>
        <v>0</v>
      </c>
      <c r="DP110" s="22">
        <f t="shared" si="180"/>
        <v>0</v>
      </c>
      <c r="DQ110" s="22">
        <f t="shared" si="181"/>
        <v>0</v>
      </c>
    </row>
    <row r="111" spans="1:121" s="22" customFormat="1" ht="15.75" thickBot="1">
      <c r="A111" s="104" t="str">
        <f>UNISUAM!A7</f>
        <v>UNISUAM</v>
      </c>
      <c r="B111" s="104">
        <f>UNISUAM!B7</f>
        <v>5</v>
      </c>
      <c r="C111" s="104" t="str">
        <f>UNISUAM!C7</f>
        <v>Cristina Marcia Dias</v>
      </c>
      <c r="D111" s="99" t="str">
        <f>UNISUAM!D7</f>
        <v>P</v>
      </c>
      <c r="E111" s="104">
        <f>UNISUAM!E7</f>
        <v>0</v>
      </c>
      <c r="F111" s="104">
        <f>UNISUAM!F7</f>
        <v>0</v>
      </c>
      <c r="G111" s="104">
        <f>UNISUAM!G7</f>
        <v>1</v>
      </c>
      <c r="H111" s="104">
        <f>UNISUAM!H7</f>
        <v>0</v>
      </c>
      <c r="I111" s="104">
        <f>UNISUAM!I7</f>
        <v>0</v>
      </c>
      <c r="J111" s="104">
        <f>UNISUAM!J7</f>
        <v>0</v>
      </c>
      <c r="K111" s="104">
        <f>UNISUAM!K7</f>
        <v>0</v>
      </c>
      <c r="L111" s="104">
        <f>UNISUAM!L7</f>
        <v>0</v>
      </c>
      <c r="M111" s="104">
        <f>UNISUAM!M7</f>
        <v>0</v>
      </c>
      <c r="N111" s="104">
        <f>UNISUAM!N7</f>
        <v>0</v>
      </c>
      <c r="O111" s="104">
        <f>UNISUAM!O7</f>
        <v>0</v>
      </c>
      <c r="P111" s="104">
        <f>UNISUAM!P7</f>
        <v>0</v>
      </c>
      <c r="Q111" s="104">
        <f>UNISUAM!Q7</f>
        <v>0</v>
      </c>
      <c r="R111" s="104">
        <f>UNISUAM!R7</f>
        <v>0</v>
      </c>
      <c r="S111" s="104">
        <f>UNISUAM!S7</f>
        <v>0</v>
      </c>
      <c r="T111" s="99" t="str">
        <f>UNISUAM!T7</f>
        <v>P</v>
      </c>
      <c r="U111" s="104">
        <f>UNISUAM!U7</f>
        <v>0</v>
      </c>
      <c r="V111" s="104">
        <f>UNISUAM!V7</f>
        <v>0</v>
      </c>
      <c r="W111" s="104">
        <f>UNISUAM!W7</f>
        <v>4</v>
      </c>
      <c r="X111" s="104">
        <f>UNISUAM!X7</f>
        <v>0</v>
      </c>
      <c r="Y111" s="104">
        <f>UNISUAM!Y7</f>
        <v>0</v>
      </c>
      <c r="Z111" s="104">
        <f>UNISUAM!Z7</f>
        <v>0</v>
      </c>
      <c r="AA111" s="104">
        <f>UNISUAM!AA7</f>
        <v>0</v>
      </c>
      <c r="AB111" s="104">
        <f>UNISUAM!AB7</f>
        <v>0</v>
      </c>
      <c r="AC111" s="104">
        <f>UNISUAM!AC7</f>
        <v>0</v>
      </c>
      <c r="AD111" s="104">
        <f>UNISUAM!AD7</f>
        <v>0</v>
      </c>
      <c r="AE111" s="104">
        <f>UNISUAM!AE7</f>
        <v>0</v>
      </c>
      <c r="AF111" s="104">
        <f>UNISUAM!AF7</f>
        <v>0</v>
      </c>
      <c r="AG111" s="104">
        <f>UNISUAM!AG7</f>
        <v>0</v>
      </c>
      <c r="AH111" s="104">
        <f>UNISUAM!AH7</f>
        <v>0</v>
      </c>
      <c r="AI111" s="104">
        <f>UNISUAM!AI7</f>
        <v>2</v>
      </c>
      <c r="AJ111" s="48"/>
      <c r="AK111" s="89"/>
      <c r="AL111" s="31"/>
      <c r="AM111" s="31"/>
      <c r="AN111" s="25"/>
      <c r="AO111" s="25"/>
      <c r="AP111" s="25"/>
      <c r="AQ111" s="25"/>
      <c r="AR111" s="26"/>
      <c r="AS111" s="24"/>
      <c r="AT111" s="24"/>
      <c r="AU111" s="24"/>
      <c r="AV111" s="24"/>
      <c r="AW111" s="24"/>
      <c r="AX111" s="24"/>
      <c r="AY111" s="24"/>
      <c r="AZ111" s="27">
        <f t="shared" si="141"/>
        <v>2</v>
      </c>
      <c r="BA111" s="28">
        <f t="shared" si="142"/>
        <v>0</v>
      </c>
      <c r="BB111" s="29">
        <f t="shared" si="143"/>
        <v>0</v>
      </c>
      <c r="BC111" s="29">
        <f t="shared" si="144"/>
        <v>0</v>
      </c>
      <c r="BD111" s="29">
        <f t="shared" si="145"/>
        <v>5</v>
      </c>
      <c r="BE111" s="29">
        <f t="shared" si="146"/>
        <v>5</v>
      </c>
      <c r="BF111" s="29">
        <f t="shared" si="147"/>
        <v>0</v>
      </c>
      <c r="BG111" s="29">
        <f t="shared" si="148"/>
        <v>5</v>
      </c>
      <c r="BH111" s="29">
        <f t="shared" si="149"/>
        <v>0</v>
      </c>
      <c r="BI111" s="29">
        <f t="shared" si="150"/>
        <v>0</v>
      </c>
      <c r="BJ111" s="29">
        <f t="shared" si="151"/>
        <v>0</v>
      </c>
      <c r="BK111" s="29">
        <f t="shared" si="152"/>
        <v>0</v>
      </c>
      <c r="BL111" s="29">
        <f t="shared" si="153"/>
        <v>0</v>
      </c>
      <c r="BM111" s="29">
        <f t="shared" si="154"/>
        <v>0</v>
      </c>
      <c r="BN111" s="29">
        <f t="shared" si="155"/>
        <v>0</v>
      </c>
      <c r="BO111" s="29">
        <f t="shared" si="156"/>
        <v>0</v>
      </c>
      <c r="BP111" s="29">
        <f t="shared" si="157"/>
        <v>0</v>
      </c>
      <c r="BQ111" s="29">
        <f t="shared" si="158"/>
        <v>0</v>
      </c>
      <c r="BR111" s="29">
        <f t="shared" si="159"/>
        <v>0</v>
      </c>
      <c r="BS111" s="29">
        <f t="shared" si="160"/>
        <v>0</v>
      </c>
      <c r="BT111" s="29">
        <f t="shared" si="161"/>
        <v>0</v>
      </c>
      <c r="BU111" s="30">
        <f t="shared" si="162"/>
        <v>2</v>
      </c>
      <c r="BV111" s="30">
        <f t="shared" si="163"/>
        <v>2</v>
      </c>
      <c r="BX111" s="28">
        <f t="shared" si="164"/>
        <v>300</v>
      </c>
      <c r="BY111" s="29">
        <f t="shared" si="165"/>
        <v>0</v>
      </c>
      <c r="BZ111" s="29">
        <f t="shared" si="166"/>
        <v>0</v>
      </c>
      <c r="CA111" s="29">
        <f t="shared" si="167"/>
        <v>0</v>
      </c>
      <c r="CB111" s="29">
        <f t="shared" si="168"/>
        <v>20</v>
      </c>
      <c r="CC111" s="30">
        <f t="shared" si="137"/>
        <v>320</v>
      </c>
      <c r="CD111" s="156">
        <f t="shared" si="115"/>
        <v>173.33333333333334</v>
      </c>
      <c r="CE111" s="22">
        <f t="shared" si="138"/>
        <v>3</v>
      </c>
      <c r="CF111" s="156">
        <f t="shared" si="116"/>
        <v>133.33333333333334</v>
      </c>
      <c r="CG111" s="22">
        <f t="shared" si="139"/>
        <v>4</v>
      </c>
      <c r="CH111" s="156">
        <f t="shared" si="117"/>
        <v>93.333333333333343</v>
      </c>
      <c r="CI111" s="22">
        <f t="shared" si="140"/>
        <v>5</v>
      </c>
      <c r="CJ111" s="22">
        <f t="shared" si="182"/>
        <v>0.39967526384812341</v>
      </c>
      <c r="CK111" s="22">
        <f t="shared" si="183"/>
        <v>0.39967526384812341</v>
      </c>
      <c r="CM111" s="22">
        <f t="shared" si="184"/>
        <v>0</v>
      </c>
      <c r="CN111" s="22">
        <f t="shared" si="185"/>
        <v>0</v>
      </c>
      <c r="CO111" s="22">
        <f t="shared" si="186"/>
        <v>0.9940357852882703</v>
      </c>
      <c r="CP111" s="22">
        <f t="shared" si="187"/>
        <v>0</v>
      </c>
      <c r="CQ111" s="22">
        <f t="shared" si="188"/>
        <v>0</v>
      </c>
      <c r="CR111" s="22">
        <f t="shared" si="189"/>
        <v>0</v>
      </c>
      <c r="CS111" s="22">
        <f t="shared" si="190"/>
        <v>0</v>
      </c>
      <c r="CT111" s="22" t="e">
        <f t="shared" si="191"/>
        <v>#DIV/0!</v>
      </c>
      <c r="CU111" s="22" t="e">
        <f t="shared" si="192"/>
        <v>#DIV/0!</v>
      </c>
      <c r="CV111" s="22">
        <f t="shared" si="193"/>
        <v>0</v>
      </c>
      <c r="CW111" s="22">
        <f t="shared" si="194"/>
        <v>0</v>
      </c>
      <c r="CX111" s="22">
        <f t="shared" si="195"/>
        <v>0</v>
      </c>
      <c r="CY111" s="22" t="e">
        <f t="shared" si="196"/>
        <v>#DIV/0!</v>
      </c>
      <c r="CZ111" s="22">
        <f t="shared" si="197"/>
        <v>0</v>
      </c>
      <c r="DA111" s="22">
        <f t="shared" si="198"/>
        <v>0</v>
      </c>
      <c r="DB111" s="22">
        <f t="shared" si="199"/>
        <v>6.4516129032258069</v>
      </c>
      <c r="DC111" s="22">
        <f t="shared" si="200"/>
        <v>8</v>
      </c>
      <c r="DE111" s="22">
        <f t="shared" si="169"/>
        <v>0</v>
      </c>
      <c r="DF111" s="22">
        <f t="shared" si="170"/>
        <v>0</v>
      </c>
      <c r="DG111" s="22">
        <f t="shared" si="171"/>
        <v>1</v>
      </c>
      <c r="DH111" s="22">
        <f t="shared" si="172"/>
        <v>0</v>
      </c>
      <c r="DI111" s="22">
        <f t="shared" si="173"/>
        <v>0</v>
      </c>
      <c r="DJ111" s="22">
        <f t="shared" si="174"/>
        <v>0</v>
      </c>
      <c r="DK111" s="22">
        <f t="shared" si="175"/>
        <v>0</v>
      </c>
      <c r="DL111" s="22">
        <f t="shared" si="176"/>
        <v>0</v>
      </c>
      <c r="DM111" s="22">
        <f t="shared" si="177"/>
        <v>0</v>
      </c>
      <c r="DN111" s="22">
        <f t="shared" si="178"/>
        <v>0</v>
      </c>
      <c r="DO111" s="22">
        <f t="shared" si="179"/>
        <v>0</v>
      </c>
      <c r="DP111" s="22">
        <f t="shared" si="180"/>
        <v>0</v>
      </c>
      <c r="DQ111" s="22">
        <f t="shared" si="181"/>
        <v>0</v>
      </c>
    </row>
    <row r="112" spans="1:121" s="22" customFormat="1" ht="15.75" thickBot="1">
      <c r="A112" s="104" t="str">
        <f>UNISUAM!A8</f>
        <v>UNISUAM</v>
      </c>
      <c r="B112" s="104">
        <f>UNISUAM!B8</f>
        <v>6</v>
      </c>
      <c r="C112" s="104" t="str">
        <f>UNISUAM!C8</f>
        <v>Erika Rodrigues</v>
      </c>
      <c r="D112" s="99" t="str">
        <f>UNISUAM!D8</f>
        <v>P</v>
      </c>
      <c r="E112" s="104">
        <f>UNISUAM!E8</f>
        <v>1</v>
      </c>
      <c r="F112" s="104">
        <f>UNISUAM!F8</f>
        <v>0</v>
      </c>
      <c r="G112" s="104">
        <f>UNISUAM!G8</f>
        <v>0</v>
      </c>
      <c r="H112" s="104">
        <f>UNISUAM!H8</f>
        <v>0</v>
      </c>
      <c r="I112" s="104">
        <f>UNISUAM!I8</f>
        <v>0</v>
      </c>
      <c r="J112" s="104">
        <f>UNISUAM!J8</f>
        <v>0</v>
      </c>
      <c r="K112" s="104">
        <f>UNISUAM!K8</f>
        <v>0</v>
      </c>
      <c r="L112" s="104">
        <f>UNISUAM!L8</f>
        <v>0</v>
      </c>
      <c r="M112" s="104">
        <f>UNISUAM!M8</f>
        <v>0</v>
      </c>
      <c r="N112" s="104">
        <f>UNISUAM!N8</f>
        <v>0</v>
      </c>
      <c r="O112" s="104">
        <f>UNISUAM!O8</f>
        <v>0</v>
      </c>
      <c r="P112" s="104">
        <f>UNISUAM!P8</f>
        <v>0</v>
      </c>
      <c r="Q112" s="104">
        <f>UNISUAM!Q8</f>
        <v>0</v>
      </c>
      <c r="R112" s="104">
        <f>UNISUAM!R8</f>
        <v>0</v>
      </c>
      <c r="S112" s="104">
        <f>UNISUAM!S8</f>
        <v>0</v>
      </c>
      <c r="T112" s="99" t="str">
        <f>UNISUAM!T8</f>
        <v>P</v>
      </c>
      <c r="U112" s="104">
        <f>UNISUAM!U8</f>
        <v>0</v>
      </c>
      <c r="V112" s="104">
        <f>UNISUAM!V8</f>
        <v>1</v>
      </c>
      <c r="W112" s="104">
        <f>UNISUAM!W8</f>
        <v>1</v>
      </c>
      <c r="X112" s="104">
        <f>UNISUAM!X8</f>
        <v>0</v>
      </c>
      <c r="Y112" s="104">
        <f>UNISUAM!Y8</f>
        <v>0</v>
      </c>
      <c r="Z112" s="104">
        <f>UNISUAM!Z8</f>
        <v>0</v>
      </c>
      <c r="AA112" s="104">
        <f>UNISUAM!AA8</f>
        <v>0</v>
      </c>
      <c r="AB112" s="104">
        <f>UNISUAM!AB8</f>
        <v>0</v>
      </c>
      <c r="AC112" s="104">
        <f>UNISUAM!AC8</f>
        <v>0</v>
      </c>
      <c r="AD112" s="104">
        <f>UNISUAM!AD8</f>
        <v>0</v>
      </c>
      <c r="AE112" s="104">
        <f>UNISUAM!AE8</f>
        <v>0</v>
      </c>
      <c r="AF112" s="104">
        <f>UNISUAM!AF8</f>
        <v>0</v>
      </c>
      <c r="AG112" s="104">
        <f>UNISUAM!AG8</f>
        <v>0</v>
      </c>
      <c r="AH112" s="104">
        <f>UNISUAM!AH8</f>
        <v>0</v>
      </c>
      <c r="AI112" s="104">
        <f>UNISUAM!AI8</f>
        <v>0</v>
      </c>
      <c r="AJ112" s="48"/>
      <c r="AK112" s="89"/>
      <c r="AL112" s="31"/>
      <c r="AM112" s="31"/>
      <c r="AN112" s="25"/>
      <c r="AO112" s="25"/>
      <c r="AP112" s="25"/>
      <c r="AQ112" s="25"/>
      <c r="AR112" s="26"/>
      <c r="AS112" s="24"/>
      <c r="AT112" s="24"/>
      <c r="AU112" s="24"/>
      <c r="AV112" s="24"/>
      <c r="AW112" s="24"/>
      <c r="AX112" s="24"/>
      <c r="AY112" s="24"/>
      <c r="AZ112" s="27">
        <f t="shared" si="141"/>
        <v>2</v>
      </c>
      <c r="BA112" s="28">
        <f t="shared" si="142"/>
        <v>1</v>
      </c>
      <c r="BB112" s="29">
        <f t="shared" si="143"/>
        <v>1</v>
      </c>
      <c r="BC112" s="29">
        <f t="shared" si="144"/>
        <v>2</v>
      </c>
      <c r="BD112" s="29">
        <f t="shared" si="145"/>
        <v>1</v>
      </c>
      <c r="BE112" s="29">
        <f t="shared" si="146"/>
        <v>3</v>
      </c>
      <c r="BF112" s="29">
        <f t="shared" si="147"/>
        <v>0</v>
      </c>
      <c r="BG112" s="29">
        <f t="shared" si="148"/>
        <v>3</v>
      </c>
      <c r="BH112" s="29">
        <f t="shared" si="149"/>
        <v>0</v>
      </c>
      <c r="BI112" s="29">
        <f t="shared" si="150"/>
        <v>0</v>
      </c>
      <c r="BJ112" s="29">
        <f t="shared" si="151"/>
        <v>0</v>
      </c>
      <c r="BK112" s="29">
        <f t="shared" si="152"/>
        <v>0</v>
      </c>
      <c r="BL112" s="29">
        <f t="shared" si="153"/>
        <v>0</v>
      </c>
      <c r="BM112" s="29">
        <f t="shared" si="154"/>
        <v>0</v>
      </c>
      <c r="BN112" s="29">
        <f t="shared" si="155"/>
        <v>0</v>
      </c>
      <c r="BO112" s="29">
        <f t="shared" si="156"/>
        <v>0</v>
      </c>
      <c r="BP112" s="29">
        <f t="shared" si="157"/>
        <v>0</v>
      </c>
      <c r="BQ112" s="29">
        <f t="shared" si="158"/>
        <v>0</v>
      </c>
      <c r="BR112" s="29">
        <f t="shared" si="159"/>
        <v>0</v>
      </c>
      <c r="BS112" s="29">
        <f t="shared" si="160"/>
        <v>0</v>
      </c>
      <c r="BT112" s="29">
        <f t="shared" si="161"/>
        <v>0</v>
      </c>
      <c r="BU112" s="30">
        <f t="shared" si="162"/>
        <v>0</v>
      </c>
      <c r="BV112" s="30">
        <f t="shared" si="163"/>
        <v>0</v>
      </c>
      <c r="BX112" s="28">
        <f t="shared" si="164"/>
        <v>240</v>
      </c>
      <c r="BY112" s="29">
        <f t="shared" si="165"/>
        <v>0</v>
      </c>
      <c r="BZ112" s="29">
        <f t="shared" si="166"/>
        <v>0</v>
      </c>
      <c r="CA112" s="29">
        <f t="shared" si="167"/>
        <v>0</v>
      </c>
      <c r="CB112" s="29">
        <f t="shared" si="168"/>
        <v>0</v>
      </c>
      <c r="CC112" s="30">
        <f t="shared" si="137"/>
        <v>240</v>
      </c>
      <c r="CD112" s="156">
        <f t="shared" si="115"/>
        <v>93.333333333333343</v>
      </c>
      <c r="CE112" s="22">
        <f t="shared" si="138"/>
        <v>3</v>
      </c>
      <c r="CF112" s="156">
        <f t="shared" si="116"/>
        <v>53.333333333333343</v>
      </c>
      <c r="CG112" s="22">
        <f t="shared" si="139"/>
        <v>4</v>
      </c>
      <c r="CH112" s="156">
        <f t="shared" si="117"/>
        <v>13.333333333333343</v>
      </c>
      <c r="CI112" s="22">
        <f t="shared" si="140"/>
        <v>5</v>
      </c>
      <c r="CJ112" s="22">
        <f t="shared" si="182"/>
        <v>0.29975644788609257</v>
      </c>
      <c r="CK112" s="22">
        <f t="shared" si="183"/>
        <v>0.29975644788609257</v>
      </c>
      <c r="CM112" s="22">
        <f t="shared" si="184"/>
        <v>0.8</v>
      </c>
      <c r="CN112" s="22">
        <f t="shared" si="185"/>
        <v>0.31746031746031744</v>
      </c>
      <c r="CO112" s="22">
        <f t="shared" si="186"/>
        <v>0.19880715705765406</v>
      </c>
      <c r="CP112" s="22">
        <f t="shared" si="187"/>
        <v>0</v>
      </c>
      <c r="CQ112" s="22">
        <f t="shared" si="188"/>
        <v>0</v>
      </c>
      <c r="CR112" s="22">
        <f t="shared" si="189"/>
        <v>0</v>
      </c>
      <c r="CS112" s="22">
        <f t="shared" si="190"/>
        <v>0</v>
      </c>
      <c r="CT112" s="22" t="e">
        <f t="shared" si="191"/>
        <v>#DIV/0!</v>
      </c>
      <c r="CU112" s="22" t="e">
        <f t="shared" si="192"/>
        <v>#DIV/0!</v>
      </c>
      <c r="CV112" s="22">
        <f t="shared" si="193"/>
        <v>0</v>
      </c>
      <c r="CW112" s="22">
        <f t="shared" si="194"/>
        <v>0</v>
      </c>
      <c r="CX112" s="22">
        <f t="shared" si="195"/>
        <v>0</v>
      </c>
      <c r="CY112" s="22" t="e">
        <f t="shared" si="196"/>
        <v>#DIV/0!</v>
      </c>
      <c r="CZ112" s="22">
        <f t="shared" si="197"/>
        <v>0</v>
      </c>
      <c r="DA112" s="22">
        <f t="shared" si="198"/>
        <v>0</v>
      </c>
      <c r="DB112" s="22">
        <f t="shared" si="199"/>
        <v>0</v>
      </c>
      <c r="DC112" s="22">
        <f t="shared" si="200"/>
        <v>0</v>
      </c>
      <c r="DE112" s="22">
        <f t="shared" si="169"/>
        <v>1</v>
      </c>
      <c r="DF112" s="22">
        <f t="shared" si="170"/>
        <v>1</v>
      </c>
      <c r="DG112" s="22">
        <f t="shared" si="171"/>
        <v>1</v>
      </c>
      <c r="DH112" s="22">
        <f t="shared" si="172"/>
        <v>0</v>
      </c>
      <c r="DI112" s="22">
        <f t="shared" si="173"/>
        <v>0</v>
      </c>
      <c r="DJ112" s="22">
        <f t="shared" si="174"/>
        <v>0</v>
      </c>
      <c r="DK112" s="22">
        <f t="shared" si="175"/>
        <v>0</v>
      </c>
      <c r="DL112" s="22">
        <f t="shared" si="176"/>
        <v>0</v>
      </c>
      <c r="DM112" s="22">
        <f t="shared" si="177"/>
        <v>0</v>
      </c>
      <c r="DN112" s="22">
        <f t="shared" si="178"/>
        <v>0</v>
      </c>
      <c r="DO112" s="22">
        <f t="shared" si="179"/>
        <v>0</v>
      </c>
      <c r="DP112" s="22">
        <f t="shared" si="180"/>
        <v>0</v>
      </c>
      <c r="DQ112" s="22">
        <f t="shared" si="181"/>
        <v>0</v>
      </c>
    </row>
    <row r="113" spans="1:121" s="22" customFormat="1" ht="15.75" thickBot="1">
      <c r="A113" s="104" t="str">
        <f>UNISUAM!A9</f>
        <v>UNISUAM</v>
      </c>
      <c r="B113" s="104">
        <f>UNISUAM!B9</f>
        <v>7</v>
      </c>
      <c r="C113" s="104" t="str">
        <f>UNISUAM!C9</f>
        <v>Fernando Silva Guimaraes</v>
      </c>
      <c r="D113" s="99" t="str">
        <f>UNISUAM!D9</f>
        <v>P</v>
      </c>
      <c r="E113" s="104">
        <f>UNISUAM!E9</f>
        <v>0</v>
      </c>
      <c r="F113" s="104">
        <f>UNISUAM!F9</f>
        <v>0</v>
      </c>
      <c r="G113" s="104">
        <f>UNISUAM!G9</f>
        <v>3</v>
      </c>
      <c r="H113" s="104">
        <f>UNISUAM!H9</f>
        <v>0</v>
      </c>
      <c r="I113" s="104">
        <f>UNISUAM!I9</f>
        <v>0</v>
      </c>
      <c r="J113" s="104">
        <f>UNISUAM!J9</f>
        <v>0</v>
      </c>
      <c r="K113" s="104">
        <f>UNISUAM!K9</f>
        <v>0</v>
      </c>
      <c r="L113" s="104">
        <f>UNISUAM!L9</f>
        <v>0</v>
      </c>
      <c r="M113" s="104">
        <f>UNISUAM!M9</f>
        <v>0</v>
      </c>
      <c r="N113" s="104">
        <f>UNISUAM!N9</f>
        <v>2</v>
      </c>
      <c r="O113" s="104">
        <f>UNISUAM!O9</f>
        <v>0</v>
      </c>
      <c r="P113" s="104">
        <f>UNISUAM!P9</f>
        <v>0</v>
      </c>
      <c r="Q113" s="104">
        <f>UNISUAM!Q9</f>
        <v>0</v>
      </c>
      <c r="R113" s="104">
        <f>UNISUAM!R9</f>
        <v>0</v>
      </c>
      <c r="S113" s="104">
        <f>UNISUAM!S9</f>
        <v>1</v>
      </c>
      <c r="T113" s="99" t="str">
        <f>UNISUAM!T9</f>
        <v>P</v>
      </c>
      <c r="U113" s="104">
        <f>UNISUAM!U9</f>
        <v>0</v>
      </c>
      <c r="V113" s="104">
        <f>UNISUAM!V9</f>
        <v>0</v>
      </c>
      <c r="W113" s="104">
        <f>UNISUAM!W9</f>
        <v>5</v>
      </c>
      <c r="X113" s="104">
        <f>UNISUAM!X9</f>
        <v>3</v>
      </c>
      <c r="Y113" s="104">
        <f>UNISUAM!Y9</f>
        <v>0</v>
      </c>
      <c r="Z113" s="104">
        <f>UNISUAM!Z9</f>
        <v>0</v>
      </c>
      <c r="AA113" s="104">
        <f>UNISUAM!AA9</f>
        <v>0</v>
      </c>
      <c r="AB113" s="104">
        <f>UNISUAM!AB9</f>
        <v>0</v>
      </c>
      <c r="AC113" s="104">
        <f>UNISUAM!AC9</f>
        <v>0</v>
      </c>
      <c r="AD113" s="104">
        <f>UNISUAM!AD9</f>
        <v>0</v>
      </c>
      <c r="AE113" s="104">
        <f>UNISUAM!AE9</f>
        <v>2</v>
      </c>
      <c r="AF113" s="104">
        <f>UNISUAM!AF9</f>
        <v>0</v>
      </c>
      <c r="AG113" s="104">
        <f>UNISUAM!AG9</f>
        <v>0</v>
      </c>
      <c r="AH113" s="104">
        <f>UNISUAM!AH9</f>
        <v>0</v>
      </c>
      <c r="AI113" s="104">
        <f>UNISUAM!AI9</f>
        <v>1</v>
      </c>
      <c r="AJ113" s="48"/>
      <c r="AK113" s="89"/>
      <c r="AL113" s="31"/>
      <c r="AM113" s="31"/>
      <c r="AN113" s="25"/>
      <c r="AO113" s="25"/>
      <c r="AP113" s="25"/>
      <c r="AQ113" s="25"/>
      <c r="AR113" s="26"/>
      <c r="AS113" s="24"/>
      <c r="AT113" s="24"/>
      <c r="AU113" s="24"/>
      <c r="AV113" s="24"/>
      <c r="AW113" s="24"/>
      <c r="AX113" s="24"/>
      <c r="AY113" s="24"/>
      <c r="AZ113" s="27">
        <f t="shared" si="141"/>
        <v>2</v>
      </c>
      <c r="BA113" s="28">
        <f t="shared" si="142"/>
        <v>0</v>
      </c>
      <c r="BB113" s="29">
        <f t="shared" si="143"/>
        <v>0</v>
      </c>
      <c r="BC113" s="29">
        <f t="shared" si="144"/>
        <v>0</v>
      </c>
      <c r="BD113" s="29">
        <f t="shared" si="145"/>
        <v>8</v>
      </c>
      <c r="BE113" s="29">
        <f t="shared" si="146"/>
        <v>8</v>
      </c>
      <c r="BF113" s="29">
        <f t="shared" si="147"/>
        <v>3</v>
      </c>
      <c r="BG113" s="29">
        <f t="shared" si="148"/>
        <v>11</v>
      </c>
      <c r="BH113" s="29">
        <f t="shared" si="149"/>
        <v>0</v>
      </c>
      <c r="BI113" s="29">
        <f t="shared" si="150"/>
        <v>0</v>
      </c>
      <c r="BJ113" s="29">
        <f t="shared" si="151"/>
        <v>0</v>
      </c>
      <c r="BK113" s="29">
        <f t="shared" si="152"/>
        <v>0</v>
      </c>
      <c r="BL113" s="29">
        <f t="shared" si="153"/>
        <v>0</v>
      </c>
      <c r="BM113" s="29">
        <f t="shared" si="154"/>
        <v>0</v>
      </c>
      <c r="BN113" s="29">
        <f t="shared" si="155"/>
        <v>2</v>
      </c>
      <c r="BO113" s="29">
        <f t="shared" si="156"/>
        <v>2</v>
      </c>
      <c r="BP113" s="29">
        <f t="shared" si="157"/>
        <v>2</v>
      </c>
      <c r="BQ113" s="29">
        <f t="shared" si="158"/>
        <v>0</v>
      </c>
      <c r="BR113" s="29">
        <f t="shared" si="159"/>
        <v>0</v>
      </c>
      <c r="BS113" s="29">
        <f t="shared" si="160"/>
        <v>0</v>
      </c>
      <c r="BT113" s="29">
        <f t="shared" si="161"/>
        <v>0</v>
      </c>
      <c r="BU113" s="30">
        <f t="shared" si="162"/>
        <v>2</v>
      </c>
      <c r="BV113" s="30">
        <f t="shared" si="163"/>
        <v>2</v>
      </c>
      <c r="BX113" s="28">
        <f t="shared" si="164"/>
        <v>600</v>
      </c>
      <c r="BY113" s="29">
        <f t="shared" si="165"/>
        <v>0</v>
      </c>
      <c r="BZ113" s="29">
        <f t="shared" si="166"/>
        <v>0</v>
      </c>
      <c r="CA113" s="29">
        <f t="shared" si="167"/>
        <v>140</v>
      </c>
      <c r="CB113" s="29">
        <f t="shared" si="168"/>
        <v>20</v>
      </c>
      <c r="CC113" s="30">
        <f t="shared" si="137"/>
        <v>760</v>
      </c>
      <c r="CD113" s="156">
        <f t="shared" si="115"/>
        <v>613.33333333333337</v>
      </c>
      <c r="CE113" s="22">
        <f t="shared" si="138"/>
        <v>3</v>
      </c>
      <c r="CF113" s="156">
        <f t="shared" si="116"/>
        <v>573.33333333333337</v>
      </c>
      <c r="CG113" s="22">
        <f t="shared" si="139"/>
        <v>4</v>
      </c>
      <c r="CH113" s="156">
        <f t="shared" si="117"/>
        <v>533.33333333333337</v>
      </c>
      <c r="CI113" s="22">
        <f t="shared" si="140"/>
        <v>5</v>
      </c>
      <c r="CJ113" s="22">
        <f t="shared" si="182"/>
        <v>0.94922875163929299</v>
      </c>
      <c r="CK113" s="22">
        <f t="shared" si="183"/>
        <v>0.94922875163929299</v>
      </c>
      <c r="CM113" s="22">
        <f t="shared" si="184"/>
        <v>0</v>
      </c>
      <c r="CN113" s="22">
        <f t="shared" si="185"/>
        <v>0</v>
      </c>
      <c r="CO113" s="22">
        <f t="shared" si="186"/>
        <v>1.5904572564612325</v>
      </c>
      <c r="CP113" s="22">
        <f t="shared" si="187"/>
        <v>1.3215859030837005</v>
      </c>
      <c r="CQ113" s="22">
        <f t="shared" si="188"/>
        <v>0</v>
      </c>
      <c r="CR113" s="22">
        <f t="shared" si="189"/>
        <v>0</v>
      </c>
      <c r="CS113" s="22">
        <f t="shared" si="190"/>
        <v>0</v>
      </c>
      <c r="CT113" s="22" t="e">
        <f t="shared" si="191"/>
        <v>#DIV/0!</v>
      </c>
      <c r="CU113" s="22" t="e">
        <f t="shared" si="192"/>
        <v>#DIV/0!</v>
      </c>
      <c r="CV113" s="22">
        <f t="shared" si="193"/>
        <v>100</v>
      </c>
      <c r="CW113" s="22">
        <f t="shared" si="194"/>
        <v>25</v>
      </c>
      <c r="CX113" s="22">
        <f t="shared" si="195"/>
        <v>25</v>
      </c>
      <c r="CY113" s="22" t="e">
        <f t="shared" si="196"/>
        <v>#DIV/0!</v>
      </c>
      <c r="CZ113" s="22">
        <f t="shared" si="197"/>
        <v>0</v>
      </c>
      <c r="DA113" s="22">
        <f t="shared" si="198"/>
        <v>0</v>
      </c>
      <c r="DB113" s="22">
        <f t="shared" si="199"/>
        <v>6.4516129032258069</v>
      </c>
      <c r="DC113" s="22">
        <f t="shared" si="200"/>
        <v>8</v>
      </c>
      <c r="DE113" s="22">
        <f t="shared" si="169"/>
        <v>0</v>
      </c>
      <c r="DF113" s="22">
        <f t="shared" si="170"/>
        <v>0</v>
      </c>
      <c r="DG113" s="22">
        <f t="shared" si="171"/>
        <v>1</v>
      </c>
      <c r="DH113" s="22">
        <f t="shared" si="172"/>
        <v>1</v>
      </c>
      <c r="DI113" s="22">
        <f t="shared" si="173"/>
        <v>0</v>
      </c>
      <c r="DJ113" s="22">
        <f t="shared" si="174"/>
        <v>0</v>
      </c>
      <c r="DK113" s="22">
        <f t="shared" si="175"/>
        <v>0</v>
      </c>
      <c r="DL113" s="22">
        <f t="shared" si="176"/>
        <v>0</v>
      </c>
      <c r="DM113" s="22">
        <f t="shared" si="177"/>
        <v>0</v>
      </c>
      <c r="DN113" s="22">
        <f t="shared" si="178"/>
        <v>1</v>
      </c>
      <c r="DO113" s="22">
        <f t="shared" si="179"/>
        <v>1</v>
      </c>
      <c r="DP113" s="22">
        <f t="shared" si="180"/>
        <v>0</v>
      </c>
      <c r="DQ113" s="22">
        <f t="shared" si="181"/>
        <v>0</v>
      </c>
    </row>
    <row r="114" spans="1:121" s="22" customFormat="1" ht="15.75" thickBot="1">
      <c r="A114" s="104" t="str">
        <f>UNISUAM!A10</f>
        <v>UNISUAM</v>
      </c>
      <c r="B114" s="104">
        <f>UNISUAM!B10</f>
        <v>8</v>
      </c>
      <c r="C114" s="104" t="str">
        <f>UNISUAM!C10</f>
        <v>Juliana Flavia de Oliveira</v>
      </c>
      <c r="D114" s="99" t="str">
        <f>UNISUAM!D10</f>
        <v>P</v>
      </c>
      <c r="E114" s="104">
        <f>UNISUAM!E10</f>
        <v>0</v>
      </c>
      <c r="F114" s="104">
        <f>UNISUAM!F10</f>
        <v>1</v>
      </c>
      <c r="G114" s="104">
        <f>UNISUAM!G10</f>
        <v>0</v>
      </c>
      <c r="H114" s="104">
        <f>UNISUAM!H10</f>
        <v>0</v>
      </c>
      <c r="I114" s="104">
        <f>UNISUAM!I10</f>
        <v>0</v>
      </c>
      <c r="J114" s="104">
        <f>UNISUAM!J10</f>
        <v>0</v>
      </c>
      <c r="K114" s="104">
        <f>UNISUAM!K10</f>
        <v>0</v>
      </c>
      <c r="L114" s="104">
        <f>UNISUAM!L10</f>
        <v>0</v>
      </c>
      <c r="M114" s="104">
        <f>UNISUAM!M10</f>
        <v>0</v>
      </c>
      <c r="N114" s="104">
        <f>UNISUAM!N10</f>
        <v>0</v>
      </c>
      <c r="O114" s="104">
        <f>UNISUAM!O10</f>
        <v>0</v>
      </c>
      <c r="P114" s="104">
        <f>UNISUAM!P10</f>
        <v>0</v>
      </c>
      <c r="Q114" s="104">
        <f>UNISUAM!Q10</f>
        <v>0</v>
      </c>
      <c r="R114" s="104">
        <f>UNISUAM!R10</f>
        <v>0</v>
      </c>
      <c r="S114" s="104">
        <f>UNISUAM!S10</f>
        <v>1</v>
      </c>
      <c r="T114" s="99" t="str">
        <f>UNISUAM!T10</f>
        <v>P</v>
      </c>
      <c r="U114" s="104">
        <f>UNISUAM!U10</f>
        <v>0</v>
      </c>
      <c r="V114" s="104">
        <f>UNISUAM!V10</f>
        <v>0</v>
      </c>
      <c r="W114" s="104">
        <f>UNISUAM!W10</f>
        <v>4</v>
      </c>
      <c r="X114" s="104">
        <f>UNISUAM!X10</f>
        <v>0</v>
      </c>
      <c r="Y114" s="104">
        <f>UNISUAM!Y10</f>
        <v>0</v>
      </c>
      <c r="Z114" s="104">
        <f>UNISUAM!Z10</f>
        <v>0</v>
      </c>
      <c r="AA114" s="104">
        <f>UNISUAM!AA10</f>
        <v>0</v>
      </c>
      <c r="AB114" s="104">
        <f>UNISUAM!AB10</f>
        <v>0</v>
      </c>
      <c r="AC114" s="104">
        <f>UNISUAM!AC10</f>
        <v>0</v>
      </c>
      <c r="AD114" s="104">
        <f>UNISUAM!AD10</f>
        <v>0</v>
      </c>
      <c r="AE114" s="104">
        <f>UNISUAM!AE10</f>
        <v>0</v>
      </c>
      <c r="AF114" s="104">
        <f>UNISUAM!AF10</f>
        <v>0</v>
      </c>
      <c r="AG114" s="104">
        <f>UNISUAM!AG10</f>
        <v>0</v>
      </c>
      <c r="AH114" s="104">
        <f>UNISUAM!AH10</f>
        <v>0</v>
      </c>
      <c r="AI114" s="104">
        <f>UNISUAM!AI10</f>
        <v>0</v>
      </c>
      <c r="AJ114" s="48"/>
      <c r="AK114" s="89"/>
      <c r="AL114" s="31"/>
      <c r="AM114" s="31"/>
      <c r="AN114" s="25"/>
      <c r="AO114" s="25"/>
      <c r="AP114" s="25"/>
      <c r="AQ114" s="25"/>
      <c r="AR114" s="26"/>
      <c r="AS114" s="24"/>
      <c r="AT114" s="24"/>
      <c r="AU114" s="24"/>
      <c r="AV114" s="24"/>
      <c r="AW114" s="24"/>
      <c r="AX114" s="24"/>
      <c r="AY114" s="24"/>
      <c r="AZ114" s="27">
        <f t="shared" si="141"/>
        <v>2</v>
      </c>
      <c r="BA114" s="28">
        <f t="shared" si="142"/>
        <v>0</v>
      </c>
      <c r="BB114" s="29">
        <f t="shared" si="143"/>
        <v>1</v>
      </c>
      <c r="BC114" s="29">
        <f t="shared" si="144"/>
        <v>1</v>
      </c>
      <c r="BD114" s="29">
        <f t="shared" si="145"/>
        <v>4</v>
      </c>
      <c r="BE114" s="29">
        <f t="shared" si="146"/>
        <v>5</v>
      </c>
      <c r="BF114" s="29">
        <f t="shared" si="147"/>
        <v>0</v>
      </c>
      <c r="BG114" s="29">
        <f t="shared" si="148"/>
        <v>5</v>
      </c>
      <c r="BH114" s="29">
        <f t="shared" si="149"/>
        <v>0</v>
      </c>
      <c r="BI114" s="29">
        <f t="shared" si="150"/>
        <v>0</v>
      </c>
      <c r="BJ114" s="29">
        <f t="shared" si="151"/>
        <v>0</v>
      </c>
      <c r="BK114" s="29">
        <f t="shared" si="152"/>
        <v>0</v>
      </c>
      <c r="BL114" s="29">
        <f t="shared" si="153"/>
        <v>0</v>
      </c>
      <c r="BM114" s="29">
        <f t="shared" si="154"/>
        <v>0</v>
      </c>
      <c r="BN114" s="29">
        <f t="shared" si="155"/>
        <v>0</v>
      </c>
      <c r="BO114" s="29">
        <f t="shared" si="156"/>
        <v>0</v>
      </c>
      <c r="BP114" s="29">
        <f t="shared" si="157"/>
        <v>0</v>
      </c>
      <c r="BQ114" s="29">
        <f t="shared" si="158"/>
        <v>0</v>
      </c>
      <c r="BR114" s="29">
        <f t="shared" si="159"/>
        <v>0</v>
      </c>
      <c r="BS114" s="29">
        <f t="shared" si="160"/>
        <v>0</v>
      </c>
      <c r="BT114" s="29">
        <f t="shared" si="161"/>
        <v>0</v>
      </c>
      <c r="BU114" s="30">
        <f t="shared" si="162"/>
        <v>1</v>
      </c>
      <c r="BV114" s="30">
        <f t="shared" si="163"/>
        <v>1</v>
      </c>
      <c r="BX114" s="28">
        <f t="shared" si="164"/>
        <v>320</v>
      </c>
      <c r="BY114" s="29">
        <f t="shared" si="165"/>
        <v>0</v>
      </c>
      <c r="BZ114" s="29">
        <f t="shared" si="166"/>
        <v>0</v>
      </c>
      <c r="CA114" s="29">
        <f t="shared" si="167"/>
        <v>0</v>
      </c>
      <c r="CB114" s="29">
        <f t="shared" si="168"/>
        <v>10</v>
      </c>
      <c r="CC114" s="30">
        <f t="shared" si="137"/>
        <v>330</v>
      </c>
      <c r="CD114" s="156">
        <f t="shared" si="115"/>
        <v>183.33333333333334</v>
      </c>
      <c r="CE114" s="22">
        <f t="shared" si="138"/>
        <v>3</v>
      </c>
      <c r="CF114" s="156">
        <f t="shared" si="116"/>
        <v>143.33333333333334</v>
      </c>
      <c r="CG114" s="22">
        <f t="shared" si="139"/>
        <v>4</v>
      </c>
      <c r="CH114" s="156">
        <f t="shared" si="117"/>
        <v>103.33333333333334</v>
      </c>
      <c r="CI114" s="22">
        <f t="shared" si="140"/>
        <v>5</v>
      </c>
      <c r="CJ114" s="22">
        <f t="shared" si="182"/>
        <v>0.41216511584337728</v>
      </c>
      <c r="CK114" s="22">
        <f t="shared" si="183"/>
        <v>0.41216511584337728</v>
      </c>
      <c r="CM114" s="22">
        <f t="shared" si="184"/>
        <v>0</v>
      </c>
      <c r="CN114" s="22">
        <f t="shared" si="185"/>
        <v>0.31746031746031744</v>
      </c>
      <c r="CO114" s="22">
        <f t="shared" si="186"/>
        <v>0.79522862823061624</v>
      </c>
      <c r="CP114" s="22">
        <f t="shared" si="187"/>
        <v>0</v>
      </c>
      <c r="CQ114" s="22">
        <f t="shared" si="188"/>
        <v>0</v>
      </c>
      <c r="CR114" s="22">
        <f t="shared" si="189"/>
        <v>0</v>
      </c>
      <c r="CS114" s="22">
        <f t="shared" si="190"/>
        <v>0</v>
      </c>
      <c r="CT114" s="22" t="e">
        <f t="shared" si="191"/>
        <v>#DIV/0!</v>
      </c>
      <c r="CU114" s="22" t="e">
        <f t="shared" si="192"/>
        <v>#DIV/0!</v>
      </c>
      <c r="CV114" s="22">
        <f t="shared" si="193"/>
        <v>0</v>
      </c>
      <c r="CW114" s="22">
        <f t="shared" si="194"/>
        <v>0</v>
      </c>
      <c r="CX114" s="22">
        <f t="shared" si="195"/>
        <v>0</v>
      </c>
      <c r="CY114" s="22" t="e">
        <f t="shared" si="196"/>
        <v>#DIV/0!</v>
      </c>
      <c r="CZ114" s="22">
        <f t="shared" si="197"/>
        <v>0</v>
      </c>
      <c r="DA114" s="22">
        <f t="shared" si="198"/>
        <v>0</v>
      </c>
      <c r="DB114" s="22">
        <f t="shared" si="199"/>
        <v>3.2258064516129035</v>
      </c>
      <c r="DC114" s="22">
        <f t="shared" si="200"/>
        <v>4</v>
      </c>
      <c r="DE114" s="22">
        <f t="shared" si="169"/>
        <v>0</v>
      </c>
      <c r="DF114" s="22">
        <f t="shared" si="170"/>
        <v>1</v>
      </c>
      <c r="DG114" s="22">
        <f t="shared" si="171"/>
        <v>1</v>
      </c>
      <c r="DH114" s="22">
        <f t="shared" si="172"/>
        <v>0</v>
      </c>
      <c r="DI114" s="22">
        <f t="shared" si="173"/>
        <v>0</v>
      </c>
      <c r="DJ114" s="22">
        <f t="shared" si="174"/>
        <v>0</v>
      </c>
      <c r="DK114" s="22">
        <f t="shared" si="175"/>
        <v>0</v>
      </c>
      <c r="DL114" s="22">
        <f t="shared" si="176"/>
        <v>0</v>
      </c>
      <c r="DM114" s="22">
        <f t="shared" si="177"/>
        <v>0</v>
      </c>
      <c r="DN114" s="22">
        <f t="shared" si="178"/>
        <v>0</v>
      </c>
      <c r="DO114" s="22">
        <f t="shared" si="179"/>
        <v>0</v>
      </c>
      <c r="DP114" s="22">
        <f t="shared" si="180"/>
        <v>0</v>
      </c>
      <c r="DQ114" s="22">
        <f t="shared" si="181"/>
        <v>0</v>
      </c>
    </row>
    <row r="115" spans="1:121" s="22" customFormat="1" ht="15.75" thickBot="1">
      <c r="A115" s="104" t="str">
        <f>UNISUAM!A11</f>
        <v>UNISUAM</v>
      </c>
      <c r="B115" s="104">
        <f>UNISUAM!B11</f>
        <v>9</v>
      </c>
      <c r="C115" s="104" t="str">
        <f>UNISUAM!C11</f>
        <v>Julio Guilherme Silva</v>
      </c>
      <c r="D115" s="99" t="str">
        <f>UNISUAM!D11</f>
        <v>P</v>
      </c>
      <c r="E115" s="104">
        <f>UNISUAM!E11</f>
        <v>0</v>
      </c>
      <c r="F115" s="104">
        <f>UNISUAM!F11</f>
        <v>0</v>
      </c>
      <c r="G115" s="104">
        <f>UNISUAM!G11</f>
        <v>7</v>
      </c>
      <c r="H115" s="104">
        <f>UNISUAM!H11</f>
        <v>3</v>
      </c>
      <c r="I115" s="104">
        <f>UNISUAM!I11</f>
        <v>0</v>
      </c>
      <c r="J115" s="104">
        <f>UNISUAM!J11</f>
        <v>0</v>
      </c>
      <c r="K115" s="104">
        <f>UNISUAM!K11</f>
        <v>1</v>
      </c>
      <c r="L115" s="104">
        <f>UNISUAM!L11</f>
        <v>0</v>
      </c>
      <c r="M115" s="104">
        <f>UNISUAM!M11</f>
        <v>0</v>
      </c>
      <c r="N115" s="104">
        <f>UNISUAM!N11</f>
        <v>0</v>
      </c>
      <c r="O115" s="104">
        <f>UNISUAM!O11</f>
        <v>0</v>
      </c>
      <c r="P115" s="104">
        <f>UNISUAM!P11</f>
        <v>0</v>
      </c>
      <c r="Q115" s="104">
        <f>UNISUAM!Q11</f>
        <v>0</v>
      </c>
      <c r="R115" s="104">
        <f>UNISUAM!R11</f>
        <v>0</v>
      </c>
      <c r="S115" s="104">
        <f>UNISUAM!S11</f>
        <v>0</v>
      </c>
      <c r="T115" s="99" t="str">
        <f>UNISUAM!T11</f>
        <v>P</v>
      </c>
      <c r="U115" s="104">
        <f>UNISUAM!U11</f>
        <v>0</v>
      </c>
      <c r="V115" s="104">
        <f>UNISUAM!V11</f>
        <v>0</v>
      </c>
      <c r="W115" s="104">
        <f>UNISUAM!W11</f>
        <v>2</v>
      </c>
      <c r="X115" s="104">
        <f>UNISUAM!X11</f>
        <v>3</v>
      </c>
      <c r="Y115" s="104">
        <f>UNISUAM!Y11</f>
        <v>0</v>
      </c>
      <c r="Z115" s="104">
        <f>UNISUAM!Z11</f>
        <v>0</v>
      </c>
      <c r="AA115" s="104">
        <f>UNISUAM!AA11</f>
        <v>1</v>
      </c>
      <c r="AB115" s="104">
        <f>UNISUAM!AB11</f>
        <v>0</v>
      </c>
      <c r="AC115" s="104">
        <f>UNISUAM!AC11</f>
        <v>0</v>
      </c>
      <c r="AD115" s="104">
        <f>UNISUAM!AD11</f>
        <v>0</v>
      </c>
      <c r="AE115" s="104">
        <f>UNISUAM!AE11</f>
        <v>0</v>
      </c>
      <c r="AF115" s="104">
        <f>UNISUAM!AF11</f>
        <v>0</v>
      </c>
      <c r="AG115" s="104">
        <f>UNISUAM!AG11</f>
        <v>0</v>
      </c>
      <c r="AH115" s="104">
        <f>UNISUAM!AH11</f>
        <v>0</v>
      </c>
      <c r="AI115" s="104">
        <f>UNISUAM!AI11</f>
        <v>0</v>
      </c>
      <c r="AJ115" s="48"/>
      <c r="AK115" s="89"/>
      <c r="AL115" s="31"/>
      <c r="AM115" s="31"/>
      <c r="AN115" s="25"/>
      <c r="AO115" s="25"/>
      <c r="AP115" s="25"/>
      <c r="AQ115" s="25"/>
      <c r="AR115" s="26"/>
      <c r="AS115" s="24"/>
      <c r="AT115" s="24"/>
      <c r="AU115" s="24"/>
      <c r="AV115" s="24"/>
      <c r="AW115" s="24"/>
      <c r="AX115" s="24"/>
      <c r="AY115" s="24"/>
      <c r="AZ115" s="27">
        <f t="shared" si="141"/>
        <v>2</v>
      </c>
      <c r="BA115" s="28">
        <f t="shared" si="142"/>
        <v>0</v>
      </c>
      <c r="BB115" s="29">
        <f t="shared" si="143"/>
        <v>0</v>
      </c>
      <c r="BC115" s="29">
        <f t="shared" si="144"/>
        <v>0</v>
      </c>
      <c r="BD115" s="29">
        <f t="shared" si="145"/>
        <v>9</v>
      </c>
      <c r="BE115" s="29">
        <f t="shared" si="146"/>
        <v>9</v>
      </c>
      <c r="BF115" s="29">
        <f t="shared" si="147"/>
        <v>6</v>
      </c>
      <c r="BG115" s="29">
        <f t="shared" si="148"/>
        <v>15</v>
      </c>
      <c r="BH115" s="29">
        <f t="shared" si="149"/>
        <v>0</v>
      </c>
      <c r="BI115" s="29">
        <f t="shared" si="150"/>
        <v>0</v>
      </c>
      <c r="BJ115" s="29">
        <f t="shared" si="151"/>
        <v>2</v>
      </c>
      <c r="BK115" s="29">
        <f t="shared" si="152"/>
        <v>0</v>
      </c>
      <c r="BL115" s="29">
        <f t="shared" si="153"/>
        <v>0</v>
      </c>
      <c r="BM115" s="29">
        <f t="shared" si="154"/>
        <v>0</v>
      </c>
      <c r="BN115" s="29">
        <f t="shared" si="155"/>
        <v>0</v>
      </c>
      <c r="BO115" s="29">
        <f t="shared" si="156"/>
        <v>0</v>
      </c>
      <c r="BP115" s="29">
        <f t="shared" si="157"/>
        <v>0</v>
      </c>
      <c r="BQ115" s="29">
        <f t="shared" si="158"/>
        <v>0</v>
      </c>
      <c r="BR115" s="29">
        <f t="shared" si="159"/>
        <v>0</v>
      </c>
      <c r="BS115" s="29">
        <f t="shared" si="160"/>
        <v>0</v>
      </c>
      <c r="BT115" s="29">
        <f t="shared" si="161"/>
        <v>0</v>
      </c>
      <c r="BU115" s="30">
        <f t="shared" si="162"/>
        <v>0</v>
      </c>
      <c r="BV115" s="30">
        <f t="shared" si="163"/>
        <v>0</v>
      </c>
      <c r="BX115" s="28">
        <f t="shared" si="164"/>
        <v>780</v>
      </c>
      <c r="BY115" s="29">
        <f t="shared" si="165"/>
        <v>0</v>
      </c>
      <c r="BZ115" s="29">
        <f t="shared" si="166"/>
        <v>10</v>
      </c>
      <c r="CA115" s="29">
        <f t="shared" si="167"/>
        <v>0</v>
      </c>
      <c r="CB115" s="29">
        <f t="shared" si="168"/>
        <v>0</v>
      </c>
      <c r="CC115" s="30">
        <f t="shared" si="137"/>
        <v>790</v>
      </c>
      <c r="CD115" s="156">
        <f t="shared" si="115"/>
        <v>643.33333333333337</v>
      </c>
      <c r="CE115" s="22">
        <f t="shared" si="138"/>
        <v>3</v>
      </c>
      <c r="CF115" s="156">
        <f t="shared" si="116"/>
        <v>603.33333333333337</v>
      </c>
      <c r="CG115" s="22">
        <f t="shared" si="139"/>
        <v>4</v>
      </c>
      <c r="CH115" s="156">
        <f t="shared" si="117"/>
        <v>563.33333333333337</v>
      </c>
      <c r="CI115" s="22">
        <f t="shared" si="140"/>
        <v>5</v>
      </c>
      <c r="CJ115" s="22">
        <f t="shared" si="182"/>
        <v>0.98669830762505473</v>
      </c>
      <c r="CK115" s="22">
        <f t="shared" si="183"/>
        <v>0.98669830762505473</v>
      </c>
      <c r="CM115" s="22">
        <f t="shared" si="184"/>
        <v>0</v>
      </c>
      <c r="CN115" s="22">
        <f t="shared" si="185"/>
        <v>0</v>
      </c>
      <c r="CO115" s="22">
        <f t="shared" si="186"/>
        <v>1.7892644135188867</v>
      </c>
      <c r="CP115" s="22">
        <f t="shared" si="187"/>
        <v>2.643171806167401</v>
      </c>
      <c r="CQ115" s="22">
        <f t="shared" si="188"/>
        <v>0</v>
      </c>
      <c r="CR115" s="22">
        <f t="shared" si="189"/>
        <v>0</v>
      </c>
      <c r="CS115" s="22">
        <f t="shared" si="190"/>
        <v>5.2631578947368425</v>
      </c>
      <c r="CT115" s="22" t="e">
        <f t="shared" si="191"/>
        <v>#DIV/0!</v>
      </c>
      <c r="CU115" s="22" t="e">
        <f t="shared" si="192"/>
        <v>#DIV/0!</v>
      </c>
      <c r="CV115" s="22">
        <f t="shared" si="193"/>
        <v>0</v>
      </c>
      <c r="CW115" s="22">
        <f t="shared" si="194"/>
        <v>0</v>
      </c>
      <c r="CX115" s="22">
        <f t="shared" si="195"/>
        <v>0</v>
      </c>
      <c r="CY115" s="22" t="e">
        <f t="shared" si="196"/>
        <v>#DIV/0!</v>
      </c>
      <c r="CZ115" s="22">
        <f t="shared" si="197"/>
        <v>0</v>
      </c>
      <c r="DA115" s="22">
        <f t="shared" si="198"/>
        <v>0</v>
      </c>
      <c r="DB115" s="22">
        <f t="shared" si="199"/>
        <v>0</v>
      </c>
      <c r="DC115" s="22">
        <f t="shared" si="200"/>
        <v>0</v>
      </c>
      <c r="DE115" s="22">
        <f t="shared" si="169"/>
        <v>0</v>
      </c>
      <c r="DF115" s="22">
        <f t="shared" si="170"/>
        <v>0</v>
      </c>
      <c r="DG115" s="22">
        <f t="shared" si="171"/>
        <v>1</v>
      </c>
      <c r="DH115" s="22">
        <f t="shared" si="172"/>
        <v>1</v>
      </c>
      <c r="DI115" s="22">
        <f t="shared" si="173"/>
        <v>0</v>
      </c>
      <c r="DJ115" s="22">
        <f t="shared" si="174"/>
        <v>0</v>
      </c>
      <c r="DK115" s="22">
        <f t="shared" si="175"/>
        <v>1</v>
      </c>
      <c r="DL115" s="22">
        <f t="shared" si="176"/>
        <v>0</v>
      </c>
      <c r="DM115" s="22">
        <f t="shared" si="177"/>
        <v>0</v>
      </c>
      <c r="DN115" s="22">
        <f t="shared" si="178"/>
        <v>0</v>
      </c>
      <c r="DO115" s="22">
        <f t="shared" si="179"/>
        <v>0</v>
      </c>
      <c r="DP115" s="22">
        <f t="shared" si="180"/>
        <v>0</v>
      </c>
      <c r="DQ115" s="22">
        <f t="shared" si="181"/>
        <v>0</v>
      </c>
    </row>
    <row r="116" spans="1:121" s="22" customFormat="1" ht="15.75" thickBot="1">
      <c r="A116" s="104" t="str">
        <f>UNISUAM!A12</f>
        <v>UNISUAM</v>
      </c>
      <c r="B116" s="104">
        <f>UNISUAM!B12</f>
        <v>10</v>
      </c>
      <c r="C116" s="104" t="str">
        <f>UNISUAM!C12</f>
        <v>Miriam Mainenti</v>
      </c>
      <c r="D116" s="99" t="str">
        <f>UNISUAM!D12</f>
        <v>P</v>
      </c>
      <c r="E116" s="104">
        <f>UNISUAM!E12</f>
        <v>0</v>
      </c>
      <c r="F116" s="104">
        <f>UNISUAM!F12</f>
        <v>0</v>
      </c>
      <c r="G116" s="104">
        <f>UNISUAM!G12</f>
        <v>1</v>
      </c>
      <c r="H116" s="104">
        <f>UNISUAM!H12</f>
        <v>0</v>
      </c>
      <c r="I116" s="104">
        <f>UNISUAM!I12</f>
        <v>0</v>
      </c>
      <c r="J116" s="104">
        <f>UNISUAM!J12</f>
        <v>0</v>
      </c>
      <c r="K116" s="104">
        <f>UNISUAM!K12</f>
        <v>0</v>
      </c>
      <c r="L116" s="104">
        <f>UNISUAM!L12</f>
        <v>0</v>
      </c>
      <c r="M116" s="104">
        <f>UNISUAM!M12</f>
        <v>0</v>
      </c>
      <c r="N116" s="104">
        <f>UNISUAM!N12</f>
        <v>0</v>
      </c>
      <c r="O116" s="104">
        <f>UNISUAM!O12</f>
        <v>0</v>
      </c>
      <c r="P116" s="104">
        <f>UNISUAM!P12</f>
        <v>0</v>
      </c>
      <c r="Q116" s="104">
        <f>UNISUAM!Q12</f>
        <v>0</v>
      </c>
      <c r="R116" s="104">
        <f>UNISUAM!R12</f>
        <v>0</v>
      </c>
      <c r="S116" s="104">
        <f>UNISUAM!S12</f>
        <v>0</v>
      </c>
      <c r="T116" s="99" t="str">
        <f>UNISUAM!T12</f>
        <v>P</v>
      </c>
      <c r="U116" s="104">
        <f>UNISUAM!U12</f>
        <v>0</v>
      </c>
      <c r="V116" s="104">
        <f>UNISUAM!V12</f>
        <v>0</v>
      </c>
      <c r="W116" s="104">
        <f>UNISUAM!W12</f>
        <v>2</v>
      </c>
      <c r="X116" s="104">
        <f>UNISUAM!X12</f>
        <v>0</v>
      </c>
      <c r="Y116" s="104">
        <f>UNISUAM!Y12</f>
        <v>0</v>
      </c>
      <c r="Z116" s="104">
        <f>UNISUAM!Z12</f>
        <v>4</v>
      </c>
      <c r="AA116" s="104">
        <f>UNISUAM!AA12</f>
        <v>0</v>
      </c>
      <c r="AB116" s="104">
        <f>UNISUAM!AB12</f>
        <v>0</v>
      </c>
      <c r="AC116" s="104">
        <f>UNISUAM!AC12</f>
        <v>0</v>
      </c>
      <c r="AD116" s="104">
        <f>UNISUAM!AD12</f>
        <v>0</v>
      </c>
      <c r="AE116" s="104">
        <f>UNISUAM!AE12</f>
        <v>0</v>
      </c>
      <c r="AF116" s="104">
        <f>UNISUAM!AF12</f>
        <v>0</v>
      </c>
      <c r="AG116" s="104">
        <f>UNISUAM!AG12</f>
        <v>0</v>
      </c>
      <c r="AH116" s="104">
        <f>UNISUAM!AH12</f>
        <v>0</v>
      </c>
      <c r="AI116" s="104">
        <f>UNISUAM!AI12</f>
        <v>0</v>
      </c>
      <c r="AJ116" s="48"/>
      <c r="AK116" s="89"/>
      <c r="AL116" s="31"/>
      <c r="AM116" s="31"/>
      <c r="AN116" s="25"/>
      <c r="AO116" s="25"/>
      <c r="AP116" s="25"/>
      <c r="AQ116" s="25"/>
      <c r="AR116" s="26"/>
      <c r="AS116" s="24"/>
      <c r="AT116" s="24"/>
      <c r="AU116" s="24"/>
      <c r="AV116" s="24"/>
      <c r="AW116" s="24"/>
      <c r="AX116" s="24"/>
      <c r="AY116" s="24"/>
      <c r="AZ116" s="27">
        <f t="shared" si="141"/>
        <v>2</v>
      </c>
      <c r="BA116" s="28">
        <f t="shared" si="142"/>
        <v>0</v>
      </c>
      <c r="BB116" s="29">
        <f t="shared" si="143"/>
        <v>0</v>
      </c>
      <c r="BC116" s="29">
        <f t="shared" si="144"/>
        <v>0</v>
      </c>
      <c r="BD116" s="29">
        <f t="shared" si="145"/>
        <v>3</v>
      </c>
      <c r="BE116" s="29">
        <f t="shared" si="146"/>
        <v>3</v>
      </c>
      <c r="BF116" s="29">
        <f t="shared" si="147"/>
        <v>0</v>
      </c>
      <c r="BG116" s="29">
        <f t="shared" si="148"/>
        <v>3</v>
      </c>
      <c r="BH116" s="29">
        <f t="shared" si="149"/>
        <v>0</v>
      </c>
      <c r="BI116" s="29">
        <f t="shared" si="150"/>
        <v>4</v>
      </c>
      <c r="BJ116" s="29">
        <f t="shared" si="151"/>
        <v>0</v>
      </c>
      <c r="BK116" s="29">
        <f t="shared" si="152"/>
        <v>0</v>
      </c>
      <c r="BL116" s="29">
        <f t="shared" si="153"/>
        <v>0</v>
      </c>
      <c r="BM116" s="29">
        <f t="shared" si="154"/>
        <v>0</v>
      </c>
      <c r="BN116" s="29">
        <f t="shared" si="155"/>
        <v>0</v>
      </c>
      <c r="BO116" s="29">
        <f t="shared" si="156"/>
        <v>0</v>
      </c>
      <c r="BP116" s="29">
        <f t="shared" si="157"/>
        <v>0</v>
      </c>
      <c r="BQ116" s="29">
        <f t="shared" si="158"/>
        <v>0</v>
      </c>
      <c r="BR116" s="29">
        <f t="shared" si="159"/>
        <v>0</v>
      </c>
      <c r="BS116" s="29">
        <f t="shared" si="160"/>
        <v>0</v>
      </c>
      <c r="BT116" s="29">
        <f t="shared" si="161"/>
        <v>0</v>
      </c>
      <c r="BU116" s="30">
        <f t="shared" si="162"/>
        <v>0</v>
      </c>
      <c r="BV116" s="30">
        <f t="shared" si="163"/>
        <v>0</v>
      </c>
      <c r="BX116" s="28">
        <f t="shared" si="164"/>
        <v>180</v>
      </c>
      <c r="BY116" s="29">
        <f t="shared" si="165"/>
        <v>30</v>
      </c>
      <c r="BZ116" s="29">
        <f t="shared" si="166"/>
        <v>0</v>
      </c>
      <c r="CA116" s="29">
        <f t="shared" si="167"/>
        <v>0</v>
      </c>
      <c r="CB116" s="29">
        <f t="shared" si="168"/>
        <v>0</v>
      </c>
      <c r="CC116" s="30">
        <f t="shared" si="137"/>
        <v>210</v>
      </c>
      <c r="CD116" s="156">
        <f t="shared" si="115"/>
        <v>63.333333333333343</v>
      </c>
      <c r="CE116" s="22">
        <f t="shared" si="138"/>
        <v>3</v>
      </c>
      <c r="CF116" s="156">
        <f t="shared" si="116"/>
        <v>23.333333333333343</v>
      </c>
      <c r="CG116" s="22">
        <f t="shared" si="139"/>
        <v>4</v>
      </c>
      <c r="CH116" s="156">
        <f t="shared" si="117"/>
        <v>-16.666666666666657</v>
      </c>
      <c r="CI116" s="22" t="str">
        <f t="shared" si="140"/>
        <v>NAO</v>
      </c>
      <c r="CJ116" s="22">
        <f t="shared" si="182"/>
        <v>0.26228689190033094</v>
      </c>
      <c r="CK116" s="22">
        <f t="shared" si="183"/>
        <v>0.26228689190033094</v>
      </c>
      <c r="CM116" s="22">
        <f t="shared" si="184"/>
        <v>0</v>
      </c>
      <c r="CN116" s="22">
        <f t="shared" si="185"/>
        <v>0</v>
      </c>
      <c r="CO116" s="22">
        <f t="shared" si="186"/>
        <v>0.59642147117296218</v>
      </c>
      <c r="CP116" s="22">
        <f t="shared" si="187"/>
        <v>0</v>
      </c>
      <c r="CQ116" s="22">
        <f t="shared" si="188"/>
        <v>0</v>
      </c>
      <c r="CR116" s="22">
        <f t="shared" si="189"/>
        <v>14.814814814814813</v>
      </c>
      <c r="CS116" s="22">
        <f t="shared" si="190"/>
        <v>0</v>
      </c>
      <c r="CT116" s="22" t="e">
        <f t="shared" si="191"/>
        <v>#DIV/0!</v>
      </c>
      <c r="CU116" s="22" t="e">
        <f t="shared" si="192"/>
        <v>#DIV/0!</v>
      </c>
      <c r="CV116" s="22">
        <f t="shared" si="193"/>
        <v>0</v>
      </c>
      <c r="CW116" s="22">
        <f t="shared" si="194"/>
        <v>0</v>
      </c>
      <c r="CX116" s="22">
        <f t="shared" si="195"/>
        <v>0</v>
      </c>
      <c r="CY116" s="22" t="e">
        <f t="shared" si="196"/>
        <v>#DIV/0!</v>
      </c>
      <c r="CZ116" s="22">
        <f t="shared" si="197"/>
        <v>0</v>
      </c>
      <c r="DA116" s="22">
        <f t="shared" si="198"/>
        <v>0</v>
      </c>
      <c r="DB116" s="22">
        <f t="shared" si="199"/>
        <v>0</v>
      </c>
      <c r="DC116" s="22">
        <f t="shared" si="200"/>
        <v>0</v>
      </c>
      <c r="DE116" s="22">
        <f t="shared" si="169"/>
        <v>0</v>
      </c>
      <c r="DF116" s="22">
        <f t="shared" si="170"/>
        <v>0</v>
      </c>
      <c r="DG116" s="22">
        <f t="shared" si="171"/>
        <v>1</v>
      </c>
      <c r="DH116" s="22">
        <f t="shared" si="172"/>
        <v>0</v>
      </c>
      <c r="DI116" s="22">
        <f t="shared" si="173"/>
        <v>0</v>
      </c>
      <c r="DJ116" s="22">
        <f t="shared" si="174"/>
        <v>1</v>
      </c>
      <c r="DK116" s="22">
        <f t="shared" si="175"/>
        <v>0</v>
      </c>
      <c r="DL116" s="22">
        <f t="shared" si="176"/>
        <v>0</v>
      </c>
      <c r="DM116" s="22">
        <f t="shared" si="177"/>
        <v>0</v>
      </c>
      <c r="DN116" s="22">
        <f t="shared" si="178"/>
        <v>0</v>
      </c>
      <c r="DO116" s="22">
        <f t="shared" si="179"/>
        <v>0</v>
      </c>
      <c r="DP116" s="22">
        <f t="shared" si="180"/>
        <v>0</v>
      </c>
      <c r="DQ116" s="22">
        <f t="shared" si="181"/>
        <v>0</v>
      </c>
    </row>
    <row r="117" spans="1:121" s="22" customFormat="1" ht="15.75" thickBot="1">
      <c r="A117" s="104" t="str">
        <f>UNISUAM!A13</f>
        <v>UNISUAM</v>
      </c>
      <c r="B117" s="104">
        <f>UNISUAM!B13</f>
        <v>11</v>
      </c>
      <c r="C117" s="104" t="str">
        <f>UNISUAM!C13</f>
        <v>Sara Lucia Silveira de Menezes</v>
      </c>
      <c r="D117" s="99" t="str">
        <f>UNISUAM!D13</f>
        <v>P</v>
      </c>
      <c r="E117" s="104">
        <f>UNISUAM!E13</f>
        <v>0</v>
      </c>
      <c r="F117" s="104">
        <f>UNISUAM!F13</f>
        <v>1</v>
      </c>
      <c r="G117" s="104">
        <f>UNISUAM!G13</f>
        <v>3</v>
      </c>
      <c r="H117" s="104">
        <f>UNISUAM!H13</f>
        <v>0</v>
      </c>
      <c r="I117" s="104">
        <f>UNISUAM!I13</f>
        <v>0</v>
      </c>
      <c r="J117" s="104">
        <f>UNISUAM!J13</f>
        <v>0</v>
      </c>
      <c r="K117" s="104">
        <f>UNISUAM!K13</f>
        <v>0</v>
      </c>
      <c r="L117" s="104">
        <f>UNISUAM!L13</f>
        <v>0</v>
      </c>
      <c r="M117" s="104">
        <f>UNISUAM!M13</f>
        <v>0</v>
      </c>
      <c r="N117" s="104">
        <f>UNISUAM!N13</f>
        <v>0</v>
      </c>
      <c r="O117" s="104">
        <f>UNISUAM!O13</f>
        <v>0</v>
      </c>
      <c r="P117" s="104">
        <f>UNISUAM!P13</f>
        <v>0</v>
      </c>
      <c r="Q117" s="104">
        <f>UNISUAM!Q13</f>
        <v>0</v>
      </c>
      <c r="R117" s="104">
        <f>UNISUAM!R13</f>
        <v>0</v>
      </c>
      <c r="S117" s="104">
        <f>UNISUAM!S13</f>
        <v>0</v>
      </c>
      <c r="T117" s="99" t="str">
        <f>UNISUAM!T13</f>
        <v>P</v>
      </c>
      <c r="U117" s="104">
        <f>UNISUAM!U13</f>
        <v>0</v>
      </c>
      <c r="V117" s="104">
        <f>UNISUAM!V13</f>
        <v>0</v>
      </c>
      <c r="W117" s="104">
        <f>UNISUAM!W13</f>
        <v>4</v>
      </c>
      <c r="X117" s="104">
        <f>UNISUAM!X13</f>
        <v>2</v>
      </c>
      <c r="Y117" s="104">
        <f>UNISUAM!Y13</f>
        <v>0</v>
      </c>
      <c r="Z117" s="104">
        <f>UNISUAM!Z13</f>
        <v>0</v>
      </c>
      <c r="AA117" s="104">
        <f>UNISUAM!AA13</f>
        <v>1</v>
      </c>
      <c r="AB117" s="104">
        <f>UNISUAM!AB13</f>
        <v>0</v>
      </c>
      <c r="AC117" s="104">
        <f>UNISUAM!AC13</f>
        <v>0</v>
      </c>
      <c r="AD117" s="104">
        <f>UNISUAM!AD13</f>
        <v>0</v>
      </c>
      <c r="AE117" s="104">
        <f>UNISUAM!AE13</f>
        <v>0</v>
      </c>
      <c r="AF117" s="104">
        <f>UNISUAM!AF13</f>
        <v>0</v>
      </c>
      <c r="AG117" s="104">
        <f>UNISUAM!AG13</f>
        <v>0</v>
      </c>
      <c r="AH117" s="104">
        <f>UNISUAM!AH13</f>
        <v>0</v>
      </c>
      <c r="AI117" s="104">
        <f>UNISUAM!AI13</f>
        <v>1</v>
      </c>
      <c r="AJ117" s="48"/>
      <c r="AK117" s="89"/>
      <c r="AL117" s="31"/>
      <c r="AM117" s="31"/>
      <c r="AN117" s="25"/>
      <c r="AO117" s="25"/>
      <c r="AP117" s="25"/>
      <c r="AQ117" s="25"/>
      <c r="AR117" s="26"/>
      <c r="AS117" s="24"/>
      <c r="AT117" s="24"/>
      <c r="AU117" s="24"/>
      <c r="AV117" s="24"/>
      <c r="AW117" s="24"/>
      <c r="AX117" s="24"/>
      <c r="AY117" s="24"/>
      <c r="AZ117" s="27">
        <f t="shared" si="141"/>
        <v>2</v>
      </c>
      <c r="BA117" s="28">
        <f t="shared" si="142"/>
        <v>0</v>
      </c>
      <c r="BB117" s="29">
        <f t="shared" si="143"/>
        <v>1</v>
      </c>
      <c r="BC117" s="29">
        <f t="shared" si="144"/>
        <v>1</v>
      </c>
      <c r="BD117" s="29">
        <f t="shared" si="145"/>
        <v>7</v>
      </c>
      <c r="BE117" s="29">
        <f t="shared" si="146"/>
        <v>8</v>
      </c>
      <c r="BF117" s="29">
        <f t="shared" si="147"/>
        <v>2</v>
      </c>
      <c r="BG117" s="29">
        <f t="shared" si="148"/>
        <v>10</v>
      </c>
      <c r="BH117" s="29">
        <f t="shared" si="149"/>
        <v>0</v>
      </c>
      <c r="BI117" s="29">
        <f t="shared" si="150"/>
        <v>0</v>
      </c>
      <c r="BJ117" s="29">
        <f t="shared" si="151"/>
        <v>1</v>
      </c>
      <c r="BK117" s="29">
        <f t="shared" si="152"/>
        <v>0</v>
      </c>
      <c r="BL117" s="29">
        <f t="shared" si="153"/>
        <v>0</v>
      </c>
      <c r="BM117" s="29">
        <f t="shared" si="154"/>
        <v>0</v>
      </c>
      <c r="BN117" s="29">
        <f t="shared" si="155"/>
        <v>0</v>
      </c>
      <c r="BO117" s="29">
        <f t="shared" si="156"/>
        <v>0</v>
      </c>
      <c r="BP117" s="29">
        <f t="shared" si="157"/>
        <v>0</v>
      </c>
      <c r="BQ117" s="29">
        <f t="shared" si="158"/>
        <v>0</v>
      </c>
      <c r="BR117" s="29">
        <f t="shared" si="159"/>
        <v>0</v>
      </c>
      <c r="BS117" s="29">
        <f t="shared" si="160"/>
        <v>0</v>
      </c>
      <c r="BT117" s="29">
        <f t="shared" si="161"/>
        <v>0</v>
      </c>
      <c r="BU117" s="30">
        <f t="shared" si="162"/>
        <v>1</v>
      </c>
      <c r="BV117" s="30">
        <f t="shared" si="163"/>
        <v>1</v>
      </c>
      <c r="BX117" s="28">
        <f t="shared" si="164"/>
        <v>580</v>
      </c>
      <c r="BY117" s="29">
        <f t="shared" si="165"/>
        <v>0</v>
      </c>
      <c r="BZ117" s="29">
        <f t="shared" si="166"/>
        <v>5</v>
      </c>
      <c r="CA117" s="29">
        <f t="shared" si="167"/>
        <v>0</v>
      </c>
      <c r="CB117" s="29">
        <f t="shared" si="168"/>
        <v>10</v>
      </c>
      <c r="CC117" s="30">
        <f t="shared" si="137"/>
        <v>595</v>
      </c>
      <c r="CD117" s="156">
        <f t="shared" si="115"/>
        <v>448.33333333333337</v>
      </c>
      <c r="CE117" s="22">
        <f t="shared" si="138"/>
        <v>3</v>
      </c>
      <c r="CF117" s="156">
        <f t="shared" si="116"/>
        <v>408.33333333333337</v>
      </c>
      <c r="CG117" s="22">
        <f t="shared" si="139"/>
        <v>4</v>
      </c>
      <c r="CH117" s="156">
        <f t="shared" si="117"/>
        <v>368.33333333333337</v>
      </c>
      <c r="CI117" s="22">
        <f t="shared" si="140"/>
        <v>5</v>
      </c>
      <c r="CJ117" s="22">
        <f t="shared" si="182"/>
        <v>0.74314619371760449</v>
      </c>
      <c r="CK117" s="22">
        <f t="shared" si="183"/>
        <v>0.74314619371760449</v>
      </c>
      <c r="CM117" s="22">
        <f t="shared" si="184"/>
        <v>0</v>
      </c>
      <c r="CN117" s="22">
        <f t="shared" si="185"/>
        <v>0.31746031746031744</v>
      </c>
      <c r="CO117" s="22">
        <f t="shared" si="186"/>
        <v>1.3916500994035785</v>
      </c>
      <c r="CP117" s="22">
        <f t="shared" si="187"/>
        <v>0.88105726872246692</v>
      </c>
      <c r="CQ117" s="22">
        <f t="shared" si="188"/>
        <v>0</v>
      </c>
      <c r="CR117" s="22">
        <f t="shared" si="189"/>
        <v>0</v>
      </c>
      <c r="CS117" s="22">
        <f t="shared" si="190"/>
        <v>2.6315789473684212</v>
      </c>
      <c r="CT117" s="22" t="e">
        <f t="shared" si="191"/>
        <v>#DIV/0!</v>
      </c>
      <c r="CU117" s="22" t="e">
        <f t="shared" si="192"/>
        <v>#DIV/0!</v>
      </c>
      <c r="CV117" s="22">
        <f t="shared" si="193"/>
        <v>0</v>
      </c>
      <c r="CW117" s="22">
        <f t="shared" si="194"/>
        <v>0</v>
      </c>
      <c r="CX117" s="22">
        <f t="shared" si="195"/>
        <v>0</v>
      </c>
      <c r="CY117" s="22" t="e">
        <f t="shared" si="196"/>
        <v>#DIV/0!</v>
      </c>
      <c r="CZ117" s="22">
        <f t="shared" si="197"/>
        <v>0</v>
      </c>
      <c r="DA117" s="22">
        <f t="shared" si="198"/>
        <v>0</v>
      </c>
      <c r="DB117" s="22">
        <f t="shared" si="199"/>
        <v>3.2258064516129035</v>
      </c>
      <c r="DC117" s="22">
        <f t="shared" si="200"/>
        <v>4</v>
      </c>
      <c r="DE117" s="22">
        <f t="shared" si="169"/>
        <v>0</v>
      </c>
      <c r="DF117" s="22">
        <f t="shared" si="170"/>
        <v>1</v>
      </c>
      <c r="DG117" s="22">
        <f t="shared" si="171"/>
        <v>1</v>
      </c>
      <c r="DH117" s="22">
        <f t="shared" si="172"/>
        <v>1</v>
      </c>
      <c r="DI117" s="22">
        <f t="shared" si="173"/>
        <v>0</v>
      </c>
      <c r="DJ117" s="22">
        <f t="shared" si="174"/>
        <v>0</v>
      </c>
      <c r="DK117" s="22">
        <f t="shared" si="175"/>
        <v>1</v>
      </c>
      <c r="DL117" s="22">
        <f t="shared" si="176"/>
        <v>0</v>
      </c>
      <c r="DM117" s="22">
        <f t="shared" si="177"/>
        <v>0</v>
      </c>
      <c r="DN117" s="22">
        <f t="shared" si="178"/>
        <v>0</v>
      </c>
      <c r="DO117" s="22">
        <f t="shared" si="179"/>
        <v>0</v>
      </c>
      <c r="DP117" s="22">
        <f t="shared" si="180"/>
        <v>0</v>
      </c>
      <c r="DQ117" s="22">
        <f t="shared" si="181"/>
        <v>0</v>
      </c>
    </row>
    <row r="118" spans="1:121" s="22" customFormat="1" ht="15.75" thickBot="1">
      <c r="A118" s="104" t="str">
        <f>UNISUAM!A14</f>
        <v>UNISUAM</v>
      </c>
      <c r="B118" s="104">
        <f>UNISUAM!B14</f>
        <v>12</v>
      </c>
      <c r="C118" s="104" t="str">
        <f>UNISUAM!C14</f>
        <v>Antonio Guilherme Pacheco</v>
      </c>
      <c r="D118" s="99" t="str">
        <f>UNISUAM!D14</f>
        <v>C</v>
      </c>
      <c r="E118" s="104">
        <f>UNISUAM!E14</f>
        <v>0</v>
      </c>
      <c r="F118" s="104">
        <f>UNISUAM!F14</f>
        <v>0</v>
      </c>
      <c r="G118" s="104">
        <f>UNISUAM!G14</f>
        <v>0</v>
      </c>
      <c r="H118" s="104">
        <f>UNISUAM!H14</f>
        <v>0</v>
      </c>
      <c r="I118" s="104">
        <f>UNISUAM!I14</f>
        <v>0</v>
      </c>
      <c r="J118" s="104">
        <f>UNISUAM!J14</f>
        <v>0</v>
      </c>
      <c r="K118" s="104">
        <f>UNISUAM!K14</f>
        <v>0</v>
      </c>
      <c r="L118" s="104">
        <f>UNISUAM!L14</f>
        <v>0</v>
      </c>
      <c r="M118" s="104">
        <f>UNISUAM!M14</f>
        <v>0</v>
      </c>
      <c r="N118" s="104">
        <f>UNISUAM!N14</f>
        <v>0</v>
      </c>
      <c r="O118" s="104">
        <f>UNISUAM!O14</f>
        <v>0</v>
      </c>
      <c r="P118" s="104">
        <f>UNISUAM!P14</f>
        <v>0</v>
      </c>
      <c r="Q118" s="104">
        <f>UNISUAM!Q14</f>
        <v>0</v>
      </c>
      <c r="R118" s="104">
        <f>UNISUAM!R14</f>
        <v>0</v>
      </c>
      <c r="S118" s="104">
        <f>UNISUAM!S14</f>
        <v>0</v>
      </c>
      <c r="T118" s="99" t="str">
        <f>UNISUAM!T14</f>
        <v>C</v>
      </c>
      <c r="U118" s="104">
        <f>UNISUAM!U14</f>
        <v>0</v>
      </c>
      <c r="V118" s="104">
        <f>UNISUAM!V14</f>
        <v>0</v>
      </c>
      <c r="W118" s="104">
        <f>UNISUAM!W14</f>
        <v>0</v>
      </c>
      <c r="X118" s="104">
        <f>UNISUAM!X14</f>
        <v>0</v>
      </c>
      <c r="Y118" s="104">
        <f>UNISUAM!Y14</f>
        <v>0</v>
      </c>
      <c r="Z118" s="104">
        <f>UNISUAM!Z14</f>
        <v>0</v>
      </c>
      <c r="AA118" s="104">
        <f>UNISUAM!AA14</f>
        <v>0</v>
      </c>
      <c r="AB118" s="104">
        <f>UNISUAM!AB14</f>
        <v>0</v>
      </c>
      <c r="AC118" s="104">
        <f>UNISUAM!AC14</f>
        <v>0</v>
      </c>
      <c r="AD118" s="104">
        <f>UNISUAM!AD14</f>
        <v>0</v>
      </c>
      <c r="AE118" s="104">
        <f>UNISUAM!AE14</f>
        <v>0</v>
      </c>
      <c r="AF118" s="104">
        <f>UNISUAM!AF14</f>
        <v>0</v>
      </c>
      <c r="AG118" s="104">
        <f>UNISUAM!AG14</f>
        <v>0</v>
      </c>
      <c r="AH118" s="104">
        <f>UNISUAM!AH14</f>
        <v>0</v>
      </c>
      <c r="AI118" s="104">
        <f>UNISUAM!AI14</f>
        <v>0</v>
      </c>
      <c r="AJ118" s="48"/>
      <c r="AK118" s="89"/>
      <c r="AL118" s="31"/>
      <c r="AM118" s="31"/>
      <c r="AN118" s="25"/>
      <c r="AO118" s="25"/>
      <c r="AP118" s="25"/>
      <c r="AQ118" s="25"/>
      <c r="AR118" s="26"/>
      <c r="AS118" s="24"/>
      <c r="AT118" s="24"/>
      <c r="AU118" s="24"/>
      <c r="AV118" s="24"/>
      <c r="AW118" s="24"/>
      <c r="AX118" s="24"/>
      <c r="AY118" s="24"/>
      <c r="AZ118" s="27">
        <f t="shared" si="141"/>
        <v>0</v>
      </c>
      <c r="BA118" s="28">
        <f t="shared" si="142"/>
        <v>0</v>
      </c>
      <c r="BB118" s="29">
        <f t="shared" si="143"/>
        <v>0</v>
      </c>
      <c r="BC118" s="29">
        <f t="shared" si="144"/>
        <v>0</v>
      </c>
      <c r="BD118" s="29">
        <f t="shared" si="145"/>
        <v>0</v>
      </c>
      <c r="BE118" s="29">
        <f t="shared" si="146"/>
        <v>0</v>
      </c>
      <c r="BF118" s="29">
        <f t="shared" si="147"/>
        <v>0</v>
      </c>
      <c r="BG118" s="29">
        <f t="shared" si="148"/>
        <v>0</v>
      </c>
      <c r="BH118" s="29">
        <f t="shared" si="149"/>
        <v>0</v>
      </c>
      <c r="BI118" s="29">
        <f t="shared" si="150"/>
        <v>0</v>
      </c>
      <c r="BJ118" s="29">
        <f t="shared" si="151"/>
        <v>0</v>
      </c>
      <c r="BK118" s="29">
        <f t="shared" si="152"/>
        <v>0</v>
      </c>
      <c r="BL118" s="29">
        <f t="shared" si="153"/>
        <v>0</v>
      </c>
      <c r="BM118" s="29">
        <f t="shared" si="154"/>
        <v>0</v>
      </c>
      <c r="BN118" s="29">
        <f t="shared" si="155"/>
        <v>0</v>
      </c>
      <c r="BO118" s="29">
        <f t="shared" si="156"/>
        <v>0</v>
      </c>
      <c r="BP118" s="29">
        <f t="shared" si="157"/>
        <v>0</v>
      </c>
      <c r="BQ118" s="29">
        <f t="shared" si="158"/>
        <v>0</v>
      </c>
      <c r="BR118" s="29">
        <f t="shared" si="159"/>
        <v>0</v>
      </c>
      <c r="BS118" s="29">
        <f t="shared" si="160"/>
        <v>0</v>
      </c>
      <c r="BT118" s="29">
        <f t="shared" si="161"/>
        <v>0</v>
      </c>
      <c r="BU118" s="30">
        <f t="shared" si="162"/>
        <v>0</v>
      </c>
      <c r="BV118" s="30">
        <f t="shared" si="163"/>
        <v>0</v>
      </c>
      <c r="BX118" s="28">
        <f t="shared" si="164"/>
        <v>0</v>
      </c>
      <c r="BY118" s="29">
        <f t="shared" si="165"/>
        <v>0</v>
      </c>
      <c r="BZ118" s="29">
        <f t="shared" si="166"/>
        <v>0</v>
      </c>
      <c r="CA118" s="29">
        <f t="shared" si="167"/>
        <v>0</v>
      </c>
      <c r="CB118" s="29">
        <f t="shared" si="168"/>
        <v>0</v>
      </c>
      <c r="CC118" s="30" t="str">
        <f t="shared" si="137"/>
        <v/>
      </c>
      <c r="CD118" s="156" t="e">
        <f t="shared" si="115"/>
        <v>#VALUE!</v>
      </c>
      <c r="CE118" s="22" t="str">
        <f t="shared" si="138"/>
        <v xml:space="preserve"> </v>
      </c>
      <c r="CF118" s="156" t="e">
        <f t="shared" si="116"/>
        <v>#VALUE!</v>
      </c>
      <c r="CG118" s="22" t="str">
        <f t="shared" si="139"/>
        <v xml:space="preserve"> </v>
      </c>
      <c r="CH118" s="156" t="e">
        <f t="shared" si="117"/>
        <v>#VALUE!</v>
      </c>
      <c r="CI118" s="22" t="str">
        <f t="shared" si="140"/>
        <v xml:space="preserve"> </v>
      </c>
      <c r="CJ118" s="22" t="e">
        <f t="shared" si="182"/>
        <v>#VALUE!</v>
      </c>
      <c r="CK118" s="22" t="e">
        <f t="shared" si="183"/>
        <v>#VALUE!</v>
      </c>
      <c r="CM118" s="22">
        <f t="shared" si="184"/>
        <v>0</v>
      </c>
      <c r="CN118" s="22">
        <f t="shared" si="185"/>
        <v>0</v>
      </c>
      <c r="CO118" s="22">
        <f t="shared" si="186"/>
        <v>0</v>
      </c>
      <c r="CP118" s="22">
        <f t="shared" si="187"/>
        <v>0</v>
      </c>
      <c r="CQ118" s="22">
        <f t="shared" si="188"/>
        <v>0</v>
      </c>
      <c r="CR118" s="22">
        <f t="shared" si="189"/>
        <v>0</v>
      </c>
      <c r="CS118" s="22">
        <f t="shared" si="190"/>
        <v>0</v>
      </c>
      <c r="CT118" s="22" t="e">
        <f t="shared" si="191"/>
        <v>#DIV/0!</v>
      </c>
      <c r="CU118" s="22" t="e">
        <f t="shared" si="192"/>
        <v>#DIV/0!</v>
      </c>
      <c r="CV118" s="22">
        <f t="shared" si="193"/>
        <v>0</v>
      </c>
      <c r="CW118" s="22">
        <f t="shared" si="194"/>
        <v>0</v>
      </c>
      <c r="CX118" s="22">
        <f t="shared" si="195"/>
        <v>0</v>
      </c>
      <c r="CY118" s="22" t="e">
        <f t="shared" si="196"/>
        <v>#DIV/0!</v>
      </c>
      <c r="CZ118" s="22">
        <f t="shared" si="197"/>
        <v>0</v>
      </c>
      <c r="DA118" s="22">
        <f t="shared" si="198"/>
        <v>0</v>
      </c>
      <c r="DB118" s="22">
        <f t="shared" si="199"/>
        <v>0</v>
      </c>
      <c r="DC118" s="22">
        <f t="shared" si="200"/>
        <v>0</v>
      </c>
      <c r="DE118" s="22">
        <f t="shared" si="169"/>
        <v>0</v>
      </c>
      <c r="DF118" s="22">
        <f t="shared" si="170"/>
        <v>0</v>
      </c>
      <c r="DG118" s="22">
        <f t="shared" si="171"/>
        <v>0</v>
      </c>
      <c r="DH118" s="22">
        <f t="shared" si="172"/>
        <v>0</v>
      </c>
      <c r="DI118" s="22">
        <f t="shared" si="173"/>
        <v>0</v>
      </c>
      <c r="DJ118" s="22">
        <f t="shared" si="174"/>
        <v>0</v>
      </c>
      <c r="DK118" s="22">
        <f t="shared" si="175"/>
        <v>0</v>
      </c>
      <c r="DL118" s="22">
        <f t="shared" si="176"/>
        <v>0</v>
      </c>
      <c r="DM118" s="22">
        <f t="shared" si="177"/>
        <v>0</v>
      </c>
      <c r="DN118" s="22">
        <f t="shared" si="178"/>
        <v>0</v>
      </c>
      <c r="DO118" s="22">
        <f t="shared" si="179"/>
        <v>0</v>
      </c>
      <c r="DP118" s="22">
        <f t="shared" si="180"/>
        <v>0</v>
      </c>
      <c r="DQ118" s="22">
        <f t="shared" si="181"/>
        <v>0</v>
      </c>
    </row>
    <row r="119" spans="1:121" s="22" customFormat="1" ht="15.75" thickBot="1">
      <c r="A119" s="104" t="str">
        <f>UNISUAM!A15</f>
        <v>UNISUAM</v>
      </c>
      <c r="B119" s="104">
        <f>UNISUAM!B15</f>
        <v>13</v>
      </c>
      <c r="C119" s="104" t="str">
        <f>UNISUAM!C15</f>
        <v>Suzana Ortiz</v>
      </c>
      <c r="D119" s="99" t="str">
        <f>UNISUAM!D15</f>
        <v>C</v>
      </c>
      <c r="E119" s="104">
        <f>UNISUAM!E15</f>
        <v>0</v>
      </c>
      <c r="F119" s="104">
        <f>UNISUAM!F15</f>
        <v>0</v>
      </c>
      <c r="G119" s="104">
        <f>UNISUAM!G15</f>
        <v>0</v>
      </c>
      <c r="H119" s="104">
        <f>UNISUAM!H15</f>
        <v>0</v>
      </c>
      <c r="I119" s="104">
        <f>UNISUAM!I15</f>
        <v>0</v>
      </c>
      <c r="J119" s="104">
        <f>UNISUAM!J15</f>
        <v>0</v>
      </c>
      <c r="K119" s="104">
        <f>UNISUAM!K15</f>
        <v>0</v>
      </c>
      <c r="L119" s="104">
        <f>UNISUAM!L15</f>
        <v>0</v>
      </c>
      <c r="M119" s="104">
        <f>UNISUAM!M15</f>
        <v>0</v>
      </c>
      <c r="N119" s="104">
        <f>UNISUAM!N15</f>
        <v>0</v>
      </c>
      <c r="O119" s="104">
        <f>UNISUAM!O15</f>
        <v>0</v>
      </c>
      <c r="P119" s="104">
        <f>UNISUAM!P15</f>
        <v>0</v>
      </c>
      <c r="Q119" s="104">
        <f>UNISUAM!Q15</f>
        <v>0</v>
      </c>
      <c r="R119" s="104">
        <f>UNISUAM!R15</f>
        <v>0</v>
      </c>
      <c r="S119" s="104">
        <f>UNISUAM!S15</f>
        <v>0</v>
      </c>
      <c r="T119" s="99" t="str">
        <f>UNISUAM!T15</f>
        <v>C</v>
      </c>
      <c r="U119" s="104">
        <f>UNISUAM!U15</f>
        <v>0</v>
      </c>
      <c r="V119" s="104">
        <f>UNISUAM!V15</f>
        <v>0</v>
      </c>
      <c r="W119" s="104">
        <f>UNISUAM!W15</f>
        <v>0</v>
      </c>
      <c r="X119" s="104">
        <f>UNISUAM!X15</f>
        <v>0</v>
      </c>
      <c r="Y119" s="104">
        <f>UNISUAM!Y15</f>
        <v>0</v>
      </c>
      <c r="Z119" s="104">
        <f>UNISUAM!Z15</f>
        <v>0</v>
      </c>
      <c r="AA119" s="104">
        <f>UNISUAM!AA15</f>
        <v>0</v>
      </c>
      <c r="AB119" s="104">
        <f>UNISUAM!AB15</f>
        <v>0</v>
      </c>
      <c r="AC119" s="104">
        <f>UNISUAM!AC15</f>
        <v>0</v>
      </c>
      <c r="AD119" s="104">
        <f>UNISUAM!AD15</f>
        <v>0</v>
      </c>
      <c r="AE119" s="104">
        <f>UNISUAM!AE15</f>
        <v>0</v>
      </c>
      <c r="AF119" s="104">
        <f>UNISUAM!AF15</f>
        <v>0</v>
      </c>
      <c r="AG119" s="104">
        <f>UNISUAM!AG15</f>
        <v>0</v>
      </c>
      <c r="AH119" s="104">
        <f>UNISUAM!AH15</f>
        <v>0</v>
      </c>
      <c r="AI119" s="104">
        <f>UNISUAM!AI15</f>
        <v>0</v>
      </c>
      <c r="AJ119" s="48"/>
      <c r="AK119" s="89"/>
      <c r="AL119" s="31"/>
      <c r="AM119" s="31"/>
      <c r="AN119" s="25"/>
      <c r="AO119" s="25"/>
      <c r="AP119" s="25"/>
      <c r="AQ119" s="25"/>
      <c r="AR119" s="26"/>
      <c r="AS119" s="24"/>
      <c r="AT119" s="24"/>
      <c r="AU119" s="24"/>
      <c r="AV119" s="24"/>
      <c r="AW119" s="24"/>
      <c r="AX119" s="24"/>
      <c r="AY119" s="24"/>
      <c r="AZ119" s="27">
        <f t="shared" si="141"/>
        <v>0</v>
      </c>
      <c r="BA119" s="28">
        <f t="shared" si="142"/>
        <v>0</v>
      </c>
      <c r="BB119" s="29">
        <f t="shared" si="143"/>
        <v>0</v>
      </c>
      <c r="BC119" s="29">
        <f t="shared" si="144"/>
        <v>0</v>
      </c>
      <c r="BD119" s="29">
        <f t="shared" si="145"/>
        <v>0</v>
      </c>
      <c r="BE119" s="29">
        <f t="shared" si="146"/>
        <v>0</v>
      </c>
      <c r="BF119" s="29">
        <f t="shared" si="147"/>
        <v>0</v>
      </c>
      <c r="BG119" s="29">
        <f t="shared" si="148"/>
        <v>0</v>
      </c>
      <c r="BH119" s="29">
        <f t="shared" si="149"/>
        <v>0</v>
      </c>
      <c r="BI119" s="29">
        <f t="shared" si="150"/>
        <v>0</v>
      </c>
      <c r="BJ119" s="29">
        <f t="shared" si="151"/>
        <v>0</v>
      </c>
      <c r="BK119" s="29">
        <f t="shared" si="152"/>
        <v>0</v>
      </c>
      <c r="BL119" s="29">
        <f t="shared" si="153"/>
        <v>0</v>
      </c>
      <c r="BM119" s="29">
        <f t="shared" si="154"/>
        <v>0</v>
      </c>
      <c r="BN119" s="29">
        <f t="shared" si="155"/>
        <v>0</v>
      </c>
      <c r="BO119" s="29">
        <f t="shared" si="156"/>
        <v>0</v>
      </c>
      <c r="BP119" s="29">
        <f t="shared" si="157"/>
        <v>0</v>
      </c>
      <c r="BQ119" s="29">
        <f t="shared" si="158"/>
        <v>0</v>
      </c>
      <c r="BR119" s="29">
        <f t="shared" si="159"/>
        <v>0</v>
      </c>
      <c r="BS119" s="29">
        <f t="shared" si="160"/>
        <v>0</v>
      </c>
      <c r="BT119" s="29">
        <f t="shared" si="161"/>
        <v>0</v>
      </c>
      <c r="BU119" s="30">
        <f t="shared" si="162"/>
        <v>0</v>
      </c>
      <c r="BV119" s="30">
        <f t="shared" si="163"/>
        <v>0</v>
      </c>
      <c r="BX119" s="28">
        <f t="shared" si="164"/>
        <v>0</v>
      </c>
      <c r="BY119" s="29">
        <f t="shared" si="165"/>
        <v>0</v>
      </c>
      <c r="BZ119" s="29">
        <f t="shared" si="166"/>
        <v>0</v>
      </c>
      <c r="CA119" s="29">
        <f t="shared" si="167"/>
        <v>0</v>
      </c>
      <c r="CB119" s="29">
        <f t="shared" si="168"/>
        <v>0</v>
      </c>
      <c r="CC119" s="30" t="str">
        <f t="shared" si="137"/>
        <v/>
      </c>
      <c r="CD119" s="156" t="e">
        <f t="shared" si="115"/>
        <v>#VALUE!</v>
      </c>
      <c r="CE119" s="22" t="str">
        <f t="shared" si="138"/>
        <v xml:space="preserve"> </v>
      </c>
      <c r="CF119" s="156" t="e">
        <f t="shared" si="116"/>
        <v>#VALUE!</v>
      </c>
      <c r="CG119" s="22" t="str">
        <f t="shared" si="139"/>
        <v xml:space="preserve"> </v>
      </c>
      <c r="CH119" s="156" t="e">
        <f t="shared" si="117"/>
        <v>#VALUE!</v>
      </c>
      <c r="CI119" s="22" t="str">
        <f t="shared" si="140"/>
        <v xml:space="preserve"> </v>
      </c>
      <c r="CJ119" s="22" t="e">
        <f t="shared" si="182"/>
        <v>#VALUE!</v>
      </c>
      <c r="CK119" s="22" t="e">
        <f t="shared" si="183"/>
        <v>#VALUE!</v>
      </c>
      <c r="CM119" s="22">
        <f t="shared" si="184"/>
        <v>0</v>
      </c>
      <c r="CN119" s="22">
        <f t="shared" si="185"/>
        <v>0</v>
      </c>
      <c r="CO119" s="22">
        <f t="shared" si="186"/>
        <v>0</v>
      </c>
      <c r="CP119" s="22">
        <f t="shared" si="187"/>
        <v>0</v>
      </c>
      <c r="CQ119" s="22">
        <f t="shared" si="188"/>
        <v>0</v>
      </c>
      <c r="CR119" s="22">
        <f t="shared" si="189"/>
        <v>0</v>
      </c>
      <c r="CS119" s="22">
        <f t="shared" si="190"/>
        <v>0</v>
      </c>
      <c r="CT119" s="22" t="e">
        <f t="shared" si="191"/>
        <v>#DIV/0!</v>
      </c>
      <c r="CU119" s="22" t="e">
        <f t="shared" si="192"/>
        <v>#DIV/0!</v>
      </c>
      <c r="CV119" s="22">
        <f t="shared" si="193"/>
        <v>0</v>
      </c>
      <c r="CW119" s="22">
        <f t="shared" si="194"/>
        <v>0</v>
      </c>
      <c r="CX119" s="22">
        <f t="shared" si="195"/>
        <v>0</v>
      </c>
      <c r="CY119" s="22" t="e">
        <f t="shared" si="196"/>
        <v>#DIV/0!</v>
      </c>
      <c r="CZ119" s="22">
        <f t="shared" si="197"/>
        <v>0</v>
      </c>
      <c r="DA119" s="22">
        <f t="shared" si="198"/>
        <v>0</v>
      </c>
      <c r="DB119" s="22">
        <f t="shared" si="199"/>
        <v>0</v>
      </c>
      <c r="DC119" s="22">
        <f t="shared" si="200"/>
        <v>0</v>
      </c>
      <c r="DE119" s="22">
        <f t="shared" si="169"/>
        <v>0</v>
      </c>
      <c r="DF119" s="22">
        <f t="shared" si="170"/>
        <v>0</v>
      </c>
      <c r="DG119" s="22">
        <f t="shared" si="171"/>
        <v>0</v>
      </c>
      <c r="DH119" s="22">
        <f t="shared" si="172"/>
        <v>0</v>
      </c>
      <c r="DI119" s="22">
        <f t="shared" si="173"/>
        <v>0</v>
      </c>
      <c r="DJ119" s="22">
        <f t="shared" si="174"/>
        <v>0</v>
      </c>
      <c r="DK119" s="22">
        <f t="shared" si="175"/>
        <v>0</v>
      </c>
      <c r="DL119" s="22">
        <f t="shared" si="176"/>
        <v>0</v>
      </c>
      <c r="DM119" s="22">
        <f t="shared" si="177"/>
        <v>0</v>
      </c>
      <c r="DN119" s="22">
        <f t="shared" si="178"/>
        <v>0</v>
      </c>
      <c r="DO119" s="22">
        <f t="shared" si="179"/>
        <v>0</v>
      </c>
      <c r="DP119" s="22">
        <f t="shared" si="180"/>
        <v>0</v>
      </c>
      <c r="DQ119" s="22">
        <f t="shared" si="181"/>
        <v>0</v>
      </c>
    </row>
    <row r="120" spans="1:121" s="22" customFormat="1" ht="15.75" thickBot="1">
      <c r="A120" s="104" t="str">
        <f>UNISUAM!A16</f>
        <v>UNISUAM</v>
      </c>
      <c r="B120" s="104">
        <f>UNISUAM!B16</f>
        <v>14</v>
      </c>
      <c r="C120" s="104" t="str">
        <f>UNISUAM!C16</f>
        <v>Marco Antonio Orsini Neves</v>
      </c>
      <c r="D120" s="99" t="str">
        <f>UNISUAM!D16</f>
        <v>C</v>
      </c>
      <c r="E120" s="104">
        <f>UNISUAM!E16</f>
        <v>0</v>
      </c>
      <c r="F120" s="104">
        <f>UNISUAM!F16</f>
        <v>0</v>
      </c>
      <c r="G120" s="104">
        <f>UNISUAM!G16</f>
        <v>0</v>
      </c>
      <c r="H120" s="104">
        <f>UNISUAM!H16</f>
        <v>0</v>
      </c>
      <c r="I120" s="104">
        <f>UNISUAM!I16</f>
        <v>0</v>
      </c>
      <c r="J120" s="104">
        <f>UNISUAM!J16</f>
        <v>0</v>
      </c>
      <c r="K120" s="104">
        <f>UNISUAM!K16</f>
        <v>0</v>
      </c>
      <c r="L120" s="104">
        <f>UNISUAM!L16</f>
        <v>0</v>
      </c>
      <c r="M120" s="104">
        <f>UNISUAM!M16</f>
        <v>0</v>
      </c>
      <c r="N120" s="104">
        <f>UNISUAM!N16</f>
        <v>0</v>
      </c>
      <c r="O120" s="104">
        <f>UNISUAM!O16</f>
        <v>0</v>
      </c>
      <c r="P120" s="104">
        <f>UNISUAM!P16</f>
        <v>0</v>
      </c>
      <c r="Q120" s="104">
        <f>UNISUAM!Q16</f>
        <v>0</v>
      </c>
      <c r="R120" s="104">
        <f>UNISUAM!R16</f>
        <v>0</v>
      </c>
      <c r="S120" s="104">
        <f>UNISUAM!S16</f>
        <v>0</v>
      </c>
      <c r="T120" s="99" t="str">
        <f>UNISUAM!T16</f>
        <v>C</v>
      </c>
      <c r="U120" s="104">
        <f>UNISUAM!U16</f>
        <v>0</v>
      </c>
      <c r="V120" s="104">
        <f>UNISUAM!V16</f>
        <v>0</v>
      </c>
      <c r="W120" s="104">
        <f>UNISUAM!W16</f>
        <v>0</v>
      </c>
      <c r="X120" s="104">
        <f>UNISUAM!X16</f>
        <v>0</v>
      </c>
      <c r="Y120" s="104">
        <f>UNISUAM!Y16</f>
        <v>0</v>
      </c>
      <c r="Z120" s="104">
        <f>UNISUAM!Z16</f>
        <v>0</v>
      </c>
      <c r="AA120" s="104">
        <f>UNISUAM!AA16</f>
        <v>0</v>
      </c>
      <c r="AB120" s="104">
        <f>UNISUAM!AB16</f>
        <v>0</v>
      </c>
      <c r="AC120" s="104">
        <f>UNISUAM!AC16</f>
        <v>0</v>
      </c>
      <c r="AD120" s="104">
        <f>UNISUAM!AD16</f>
        <v>0</v>
      </c>
      <c r="AE120" s="104">
        <f>UNISUAM!AE16</f>
        <v>0</v>
      </c>
      <c r="AF120" s="104">
        <f>UNISUAM!AF16</f>
        <v>0</v>
      </c>
      <c r="AG120" s="104">
        <f>UNISUAM!AG16</f>
        <v>0</v>
      </c>
      <c r="AH120" s="104">
        <f>UNISUAM!AH16</f>
        <v>0</v>
      </c>
      <c r="AI120" s="104">
        <f>UNISUAM!AI16</f>
        <v>0</v>
      </c>
      <c r="AJ120" s="48"/>
      <c r="AK120" s="89"/>
      <c r="AL120" s="31"/>
      <c r="AM120" s="31"/>
      <c r="AN120" s="25"/>
      <c r="AO120" s="25"/>
      <c r="AP120" s="25"/>
      <c r="AQ120" s="25"/>
      <c r="AR120" s="26"/>
      <c r="AS120" s="24"/>
      <c r="AT120" s="24"/>
      <c r="AU120" s="24"/>
      <c r="AV120" s="24"/>
      <c r="AW120" s="24"/>
      <c r="AX120" s="24"/>
      <c r="AY120" s="24"/>
      <c r="AZ120" s="27">
        <f t="shared" si="141"/>
        <v>0</v>
      </c>
      <c r="BA120" s="28">
        <f t="shared" si="142"/>
        <v>0</v>
      </c>
      <c r="BB120" s="29">
        <f t="shared" si="143"/>
        <v>0</v>
      </c>
      <c r="BC120" s="29">
        <f t="shared" si="144"/>
        <v>0</v>
      </c>
      <c r="BD120" s="29">
        <f t="shared" si="145"/>
        <v>0</v>
      </c>
      <c r="BE120" s="29">
        <f t="shared" si="146"/>
        <v>0</v>
      </c>
      <c r="BF120" s="29">
        <f t="shared" si="147"/>
        <v>0</v>
      </c>
      <c r="BG120" s="29">
        <f t="shared" si="148"/>
        <v>0</v>
      </c>
      <c r="BH120" s="29">
        <f t="shared" si="149"/>
        <v>0</v>
      </c>
      <c r="BI120" s="29">
        <f t="shared" si="150"/>
        <v>0</v>
      </c>
      <c r="BJ120" s="29">
        <f t="shared" si="151"/>
        <v>0</v>
      </c>
      <c r="BK120" s="29">
        <f t="shared" si="152"/>
        <v>0</v>
      </c>
      <c r="BL120" s="29">
        <f t="shared" si="153"/>
        <v>0</v>
      </c>
      <c r="BM120" s="29">
        <f t="shared" si="154"/>
        <v>0</v>
      </c>
      <c r="BN120" s="29">
        <f t="shared" si="155"/>
        <v>0</v>
      </c>
      <c r="BO120" s="29">
        <f t="shared" si="156"/>
        <v>0</v>
      </c>
      <c r="BP120" s="29">
        <f t="shared" si="157"/>
        <v>0</v>
      </c>
      <c r="BQ120" s="29">
        <f t="shared" si="158"/>
        <v>0</v>
      </c>
      <c r="BR120" s="29">
        <f t="shared" si="159"/>
        <v>0</v>
      </c>
      <c r="BS120" s="29">
        <f t="shared" si="160"/>
        <v>0</v>
      </c>
      <c r="BT120" s="29">
        <f t="shared" si="161"/>
        <v>0</v>
      </c>
      <c r="BU120" s="30">
        <f t="shared" si="162"/>
        <v>0</v>
      </c>
      <c r="BV120" s="30">
        <f t="shared" si="163"/>
        <v>0</v>
      </c>
      <c r="BX120" s="28">
        <f t="shared" si="164"/>
        <v>0</v>
      </c>
      <c r="BY120" s="29">
        <f t="shared" si="165"/>
        <v>0</v>
      </c>
      <c r="BZ120" s="29">
        <f t="shared" si="166"/>
        <v>0</v>
      </c>
      <c r="CA120" s="29">
        <f t="shared" si="167"/>
        <v>0</v>
      </c>
      <c r="CB120" s="29">
        <f t="shared" si="168"/>
        <v>0</v>
      </c>
      <c r="CC120" s="30" t="str">
        <f t="shared" si="137"/>
        <v/>
      </c>
      <c r="CD120" s="156" t="e">
        <f t="shared" si="115"/>
        <v>#VALUE!</v>
      </c>
      <c r="CE120" s="22" t="str">
        <f t="shared" si="138"/>
        <v xml:space="preserve"> </v>
      </c>
      <c r="CF120" s="156" t="e">
        <f t="shared" si="116"/>
        <v>#VALUE!</v>
      </c>
      <c r="CG120" s="22" t="str">
        <f t="shared" si="139"/>
        <v xml:space="preserve"> </v>
      </c>
      <c r="CH120" s="156" t="e">
        <f t="shared" si="117"/>
        <v>#VALUE!</v>
      </c>
      <c r="CI120" s="22" t="str">
        <f t="shared" si="140"/>
        <v xml:space="preserve"> </v>
      </c>
      <c r="CJ120" s="22" t="e">
        <f t="shared" si="182"/>
        <v>#VALUE!</v>
      </c>
      <c r="CK120" s="22" t="e">
        <f t="shared" si="183"/>
        <v>#VALUE!</v>
      </c>
      <c r="CM120" s="22">
        <f t="shared" si="184"/>
        <v>0</v>
      </c>
      <c r="CN120" s="22">
        <f t="shared" si="185"/>
        <v>0</v>
      </c>
      <c r="CO120" s="22">
        <f t="shared" si="186"/>
        <v>0</v>
      </c>
      <c r="CP120" s="22">
        <f t="shared" si="187"/>
        <v>0</v>
      </c>
      <c r="CQ120" s="22">
        <f t="shared" si="188"/>
        <v>0</v>
      </c>
      <c r="CR120" s="22">
        <f t="shared" si="189"/>
        <v>0</v>
      </c>
      <c r="CS120" s="22">
        <f t="shared" si="190"/>
        <v>0</v>
      </c>
      <c r="CT120" s="22" t="e">
        <f t="shared" si="191"/>
        <v>#DIV/0!</v>
      </c>
      <c r="CU120" s="22" t="e">
        <f t="shared" si="192"/>
        <v>#DIV/0!</v>
      </c>
      <c r="CV120" s="22">
        <f t="shared" si="193"/>
        <v>0</v>
      </c>
      <c r="CW120" s="22">
        <f t="shared" si="194"/>
        <v>0</v>
      </c>
      <c r="CX120" s="22">
        <f t="shared" si="195"/>
        <v>0</v>
      </c>
      <c r="CY120" s="22" t="e">
        <f t="shared" si="196"/>
        <v>#DIV/0!</v>
      </c>
      <c r="CZ120" s="22">
        <f t="shared" si="197"/>
        <v>0</v>
      </c>
      <c r="DA120" s="22">
        <f t="shared" si="198"/>
        <v>0</v>
      </c>
      <c r="DB120" s="22">
        <f t="shared" si="199"/>
        <v>0</v>
      </c>
      <c r="DC120" s="22">
        <f t="shared" si="200"/>
        <v>0</v>
      </c>
      <c r="DE120" s="22">
        <f t="shared" si="169"/>
        <v>0</v>
      </c>
      <c r="DF120" s="22">
        <f t="shared" si="170"/>
        <v>0</v>
      </c>
      <c r="DG120" s="22">
        <f t="shared" si="171"/>
        <v>0</v>
      </c>
      <c r="DH120" s="22">
        <f t="shared" si="172"/>
        <v>0</v>
      </c>
      <c r="DI120" s="22">
        <f t="shared" si="173"/>
        <v>0</v>
      </c>
      <c r="DJ120" s="22">
        <f t="shared" si="174"/>
        <v>0</v>
      </c>
      <c r="DK120" s="22">
        <f t="shared" si="175"/>
        <v>0</v>
      </c>
      <c r="DL120" s="22">
        <f t="shared" si="176"/>
        <v>0</v>
      </c>
      <c r="DM120" s="22">
        <f t="shared" si="177"/>
        <v>0</v>
      </c>
      <c r="DN120" s="22">
        <f t="shared" si="178"/>
        <v>0</v>
      </c>
      <c r="DO120" s="22">
        <f t="shared" si="179"/>
        <v>0</v>
      </c>
      <c r="DP120" s="22">
        <f t="shared" si="180"/>
        <v>0</v>
      </c>
      <c r="DQ120" s="22">
        <f t="shared" si="181"/>
        <v>0</v>
      </c>
    </row>
    <row r="121" spans="1:121" s="22" customFormat="1" ht="15.75" thickBot="1">
      <c r="A121" s="150" t="str">
        <f>'UEL-UNOPAR'!A3</f>
        <v>UEL UNOPAR</v>
      </c>
      <c r="B121" s="150">
        <f>'UEL-UNOPAR'!B3</f>
        <v>1</v>
      </c>
      <c r="C121" s="150" t="str">
        <f>'UEL-UNOPAR'!C3</f>
        <v>Rubens Alexandre da Silva Jr</v>
      </c>
      <c r="D121" s="99" t="str">
        <f>'UEL-UNOPAR'!D3</f>
        <v>P</v>
      </c>
      <c r="E121" s="150">
        <f>'UEL-UNOPAR'!E3</f>
        <v>1</v>
      </c>
      <c r="F121" s="150">
        <f>'UEL-UNOPAR'!F3</f>
        <v>1</v>
      </c>
      <c r="G121" s="150">
        <f>'UEL-UNOPAR'!G3</f>
        <v>0</v>
      </c>
      <c r="H121" s="150">
        <f>'UEL-UNOPAR'!H3</f>
        <v>1</v>
      </c>
      <c r="I121" s="150">
        <f>'UEL-UNOPAR'!I3</f>
        <v>0</v>
      </c>
      <c r="J121" s="150">
        <f>'UEL-UNOPAR'!J3</f>
        <v>0</v>
      </c>
      <c r="K121" s="150">
        <f>'UEL-UNOPAR'!K3</f>
        <v>1</v>
      </c>
      <c r="L121" s="150">
        <f>'UEL-UNOPAR'!L3</f>
        <v>0</v>
      </c>
      <c r="M121" s="150">
        <f>'UEL-UNOPAR'!M3</f>
        <v>0</v>
      </c>
      <c r="N121" s="150">
        <f>'UEL-UNOPAR'!N3</f>
        <v>0</v>
      </c>
      <c r="O121" s="150">
        <f>'UEL-UNOPAR'!O3</f>
        <v>0</v>
      </c>
      <c r="P121" s="150">
        <f>'UEL-UNOPAR'!P3</f>
        <v>0</v>
      </c>
      <c r="Q121" s="150">
        <f>'UEL-UNOPAR'!Q3</f>
        <v>0</v>
      </c>
      <c r="R121" s="150">
        <f>'UEL-UNOPAR'!R3</f>
        <v>0</v>
      </c>
      <c r="S121" s="150">
        <f>'UEL-UNOPAR'!S3</f>
        <v>0</v>
      </c>
      <c r="T121" s="99" t="str">
        <f>'UEL-UNOPAR'!T3</f>
        <v>P</v>
      </c>
      <c r="U121" s="150">
        <f>'UEL-UNOPAR'!U3</f>
        <v>1</v>
      </c>
      <c r="V121" s="150">
        <f>'UEL-UNOPAR'!V3</f>
        <v>1</v>
      </c>
      <c r="W121" s="150">
        <f>'UEL-UNOPAR'!W3</f>
        <v>0</v>
      </c>
      <c r="X121" s="150">
        <f>'UEL-UNOPAR'!X3</f>
        <v>1</v>
      </c>
      <c r="Y121" s="150">
        <f>'UEL-UNOPAR'!Y3</f>
        <v>0</v>
      </c>
      <c r="Z121" s="150">
        <f>'UEL-UNOPAR'!Z3</f>
        <v>0</v>
      </c>
      <c r="AA121" s="150">
        <f>'UEL-UNOPAR'!AA3</f>
        <v>0</v>
      </c>
      <c r="AB121" s="150">
        <f>'UEL-UNOPAR'!AB3</f>
        <v>0</v>
      </c>
      <c r="AC121" s="150">
        <f>'UEL-UNOPAR'!AC3</f>
        <v>0</v>
      </c>
      <c r="AD121" s="150">
        <f>'UEL-UNOPAR'!AD3</f>
        <v>0</v>
      </c>
      <c r="AE121" s="150">
        <f>'UEL-UNOPAR'!AE3</f>
        <v>0</v>
      </c>
      <c r="AF121" s="150">
        <f>'UEL-UNOPAR'!AF3</f>
        <v>0</v>
      </c>
      <c r="AG121" s="150">
        <f>'UEL-UNOPAR'!AG3</f>
        <v>0</v>
      </c>
      <c r="AH121" s="150">
        <f>'UEL-UNOPAR'!AH3</f>
        <v>0</v>
      </c>
      <c r="AI121" s="150">
        <f>'UEL-UNOPAR'!AI3</f>
        <v>0</v>
      </c>
      <c r="AJ121" s="48"/>
      <c r="AK121" s="89"/>
      <c r="AL121" s="31"/>
      <c r="AM121" s="31"/>
      <c r="AN121" s="25"/>
      <c r="AO121" s="25"/>
      <c r="AP121" s="25"/>
      <c r="AQ121" s="25"/>
      <c r="AR121" s="26"/>
      <c r="AS121" s="24"/>
      <c r="AT121" s="24"/>
      <c r="AU121" s="24"/>
      <c r="AV121" s="24"/>
      <c r="AW121" s="24"/>
      <c r="AX121" s="24"/>
      <c r="AY121" s="24"/>
      <c r="AZ121" s="27">
        <f t="shared" si="141"/>
        <v>2</v>
      </c>
      <c r="BA121" s="28">
        <f t="shared" si="142"/>
        <v>2</v>
      </c>
      <c r="BB121" s="29">
        <f t="shared" si="143"/>
        <v>2</v>
      </c>
      <c r="BC121" s="29">
        <f t="shared" si="144"/>
        <v>4</v>
      </c>
      <c r="BD121" s="29">
        <f t="shared" si="145"/>
        <v>0</v>
      </c>
      <c r="BE121" s="29">
        <f t="shared" si="146"/>
        <v>4</v>
      </c>
      <c r="BF121" s="29">
        <f t="shared" si="147"/>
        <v>2</v>
      </c>
      <c r="BG121" s="29">
        <f t="shared" si="148"/>
        <v>6</v>
      </c>
      <c r="BH121" s="29">
        <f t="shared" si="149"/>
        <v>0</v>
      </c>
      <c r="BI121" s="29">
        <f t="shared" si="150"/>
        <v>0</v>
      </c>
      <c r="BJ121" s="29">
        <f t="shared" si="151"/>
        <v>1</v>
      </c>
      <c r="BK121" s="29">
        <f t="shared" si="152"/>
        <v>0</v>
      </c>
      <c r="BL121" s="29">
        <f t="shared" si="153"/>
        <v>0</v>
      </c>
      <c r="BM121" s="29">
        <f t="shared" si="154"/>
        <v>0</v>
      </c>
      <c r="BN121" s="29">
        <f t="shared" si="155"/>
        <v>0</v>
      </c>
      <c r="BO121" s="29">
        <f t="shared" si="156"/>
        <v>0</v>
      </c>
      <c r="BP121" s="29">
        <f t="shared" si="157"/>
        <v>0</v>
      </c>
      <c r="BQ121" s="29">
        <f t="shared" si="158"/>
        <v>0</v>
      </c>
      <c r="BR121" s="29">
        <f t="shared" si="159"/>
        <v>0</v>
      </c>
      <c r="BS121" s="29">
        <f t="shared" si="160"/>
        <v>0</v>
      </c>
      <c r="BT121" s="29">
        <f t="shared" si="161"/>
        <v>0</v>
      </c>
      <c r="BU121" s="30">
        <f t="shared" si="162"/>
        <v>0</v>
      </c>
      <c r="BV121" s="30">
        <f t="shared" si="163"/>
        <v>0</v>
      </c>
      <c r="BX121" s="28">
        <f t="shared" si="164"/>
        <v>440</v>
      </c>
      <c r="BY121" s="29">
        <f t="shared" si="165"/>
        <v>0</v>
      </c>
      <c r="BZ121" s="29">
        <f t="shared" si="166"/>
        <v>5</v>
      </c>
      <c r="CA121" s="29">
        <f t="shared" si="167"/>
        <v>0</v>
      </c>
      <c r="CB121" s="29">
        <f t="shared" si="168"/>
        <v>0</v>
      </c>
      <c r="CC121" s="30">
        <f t="shared" si="137"/>
        <v>445</v>
      </c>
      <c r="CD121" s="156">
        <f t="shared" si="115"/>
        <v>298.33333333333337</v>
      </c>
      <c r="CE121" s="22">
        <f t="shared" si="138"/>
        <v>3</v>
      </c>
      <c r="CF121" s="156">
        <f t="shared" si="116"/>
        <v>258.33333333333337</v>
      </c>
      <c r="CG121" s="22">
        <f t="shared" si="139"/>
        <v>4</v>
      </c>
      <c r="CH121" s="156">
        <f t="shared" si="117"/>
        <v>218.33333333333334</v>
      </c>
      <c r="CI121" s="22">
        <f t="shared" si="140"/>
        <v>5</v>
      </c>
      <c r="CJ121" s="22">
        <f t="shared" si="182"/>
        <v>0.55579841378879657</v>
      </c>
      <c r="CK121" s="22">
        <f t="shared" si="183"/>
        <v>0.55579841378879657</v>
      </c>
      <c r="CM121" s="22">
        <f t="shared" si="184"/>
        <v>1.6</v>
      </c>
      <c r="CN121" s="22">
        <f t="shared" si="185"/>
        <v>0.63492063492063489</v>
      </c>
      <c r="CO121" s="22">
        <f t="shared" si="186"/>
        <v>0</v>
      </c>
      <c r="CP121" s="22">
        <f t="shared" si="187"/>
        <v>0.88105726872246692</v>
      </c>
      <c r="CQ121" s="22">
        <f t="shared" si="188"/>
        <v>0</v>
      </c>
      <c r="CR121" s="22">
        <f t="shared" si="189"/>
        <v>0</v>
      </c>
      <c r="CS121" s="22">
        <f t="shared" si="190"/>
        <v>2.6315789473684212</v>
      </c>
      <c r="CT121" s="22" t="e">
        <f t="shared" si="191"/>
        <v>#DIV/0!</v>
      </c>
      <c r="CU121" s="22" t="e">
        <f t="shared" si="192"/>
        <v>#DIV/0!</v>
      </c>
      <c r="CV121" s="22">
        <f t="shared" si="193"/>
        <v>0</v>
      </c>
      <c r="CW121" s="22">
        <f t="shared" si="194"/>
        <v>0</v>
      </c>
      <c r="CX121" s="22">
        <f t="shared" si="195"/>
        <v>0</v>
      </c>
      <c r="CY121" s="22" t="e">
        <f t="shared" si="196"/>
        <v>#DIV/0!</v>
      </c>
      <c r="CZ121" s="22">
        <f t="shared" si="197"/>
        <v>0</v>
      </c>
      <c r="DA121" s="22">
        <f t="shared" si="198"/>
        <v>0</v>
      </c>
      <c r="DB121" s="22">
        <f t="shared" si="199"/>
        <v>0</v>
      </c>
      <c r="DC121" s="22">
        <f t="shared" si="200"/>
        <v>0</v>
      </c>
      <c r="DE121" s="22">
        <f t="shared" si="169"/>
        <v>1</v>
      </c>
      <c r="DF121" s="22">
        <f t="shared" si="170"/>
        <v>1</v>
      </c>
      <c r="DG121" s="22">
        <f t="shared" si="171"/>
        <v>0</v>
      </c>
      <c r="DH121" s="22">
        <f t="shared" si="172"/>
        <v>1</v>
      </c>
      <c r="DI121" s="22">
        <f t="shared" si="173"/>
        <v>0</v>
      </c>
      <c r="DJ121" s="22">
        <f t="shared" si="174"/>
        <v>0</v>
      </c>
      <c r="DK121" s="22">
        <f t="shared" si="175"/>
        <v>1</v>
      </c>
      <c r="DL121" s="22">
        <f t="shared" si="176"/>
        <v>0</v>
      </c>
      <c r="DM121" s="22">
        <f t="shared" si="177"/>
        <v>0</v>
      </c>
      <c r="DN121" s="22">
        <f t="shared" si="178"/>
        <v>0</v>
      </c>
      <c r="DO121" s="22">
        <f t="shared" si="179"/>
        <v>0</v>
      </c>
      <c r="DP121" s="22">
        <f t="shared" si="180"/>
        <v>0</v>
      </c>
      <c r="DQ121" s="22">
        <f t="shared" si="181"/>
        <v>0</v>
      </c>
    </row>
    <row r="122" spans="1:121" s="22" customFormat="1" ht="15.75" thickBot="1">
      <c r="A122" s="150" t="str">
        <f>'UEL-UNOPAR'!A4</f>
        <v>UEL UNOPAR</v>
      </c>
      <c r="B122" s="150">
        <f>'UEL-UNOPAR'!B4</f>
        <v>2</v>
      </c>
      <c r="C122" s="150" t="str">
        <f>'UEL-UNOPAR'!C4</f>
        <v>Luciana Lozza de Moraes Marchiori</v>
      </c>
      <c r="D122" s="99" t="str">
        <f>'UEL-UNOPAR'!D4</f>
        <v>P</v>
      </c>
      <c r="E122" s="150">
        <f>'UEL-UNOPAR'!E4</f>
        <v>0</v>
      </c>
      <c r="F122" s="150">
        <f>'UEL-UNOPAR'!F4</f>
        <v>0</v>
      </c>
      <c r="G122" s="150">
        <f>'UEL-UNOPAR'!G4</f>
        <v>4</v>
      </c>
      <c r="H122" s="150">
        <f>'UEL-UNOPAR'!H4</f>
        <v>0</v>
      </c>
      <c r="I122" s="150">
        <f>'UEL-UNOPAR'!I4</f>
        <v>0</v>
      </c>
      <c r="J122" s="150">
        <f>'UEL-UNOPAR'!J4</f>
        <v>0</v>
      </c>
      <c r="K122" s="150">
        <f>'UEL-UNOPAR'!K4</f>
        <v>0</v>
      </c>
      <c r="L122" s="150">
        <f>'UEL-UNOPAR'!L4</f>
        <v>0</v>
      </c>
      <c r="M122" s="150">
        <f>'UEL-UNOPAR'!M4</f>
        <v>0</v>
      </c>
      <c r="N122" s="150">
        <f>'UEL-UNOPAR'!N4</f>
        <v>0</v>
      </c>
      <c r="O122" s="150">
        <f>'UEL-UNOPAR'!O4</f>
        <v>0</v>
      </c>
      <c r="P122" s="150">
        <f>'UEL-UNOPAR'!P4</f>
        <v>0</v>
      </c>
      <c r="Q122" s="150">
        <f>'UEL-UNOPAR'!Q4</f>
        <v>0</v>
      </c>
      <c r="R122" s="150">
        <f>'UEL-UNOPAR'!R4</f>
        <v>0</v>
      </c>
      <c r="S122" s="150">
        <f>'UEL-UNOPAR'!S4</f>
        <v>0</v>
      </c>
      <c r="T122" s="99" t="str">
        <f>'UEL-UNOPAR'!T4</f>
        <v>P</v>
      </c>
      <c r="U122" s="150">
        <f>'UEL-UNOPAR'!U4</f>
        <v>0</v>
      </c>
      <c r="V122" s="150">
        <f>'UEL-UNOPAR'!V4</f>
        <v>0</v>
      </c>
      <c r="W122" s="150">
        <f>'UEL-UNOPAR'!W4</f>
        <v>2</v>
      </c>
      <c r="X122" s="150">
        <f>'UEL-UNOPAR'!X4</f>
        <v>1</v>
      </c>
      <c r="Y122" s="150">
        <f>'UEL-UNOPAR'!Y4</f>
        <v>0</v>
      </c>
      <c r="Z122" s="150">
        <f>'UEL-UNOPAR'!Z4</f>
        <v>0</v>
      </c>
      <c r="AA122" s="150">
        <f>'UEL-UNOPAR'!AA4</f>
        <v>0</v>
      </c>
      <c r="AB122" s="150">
        <f>'UEL-UNOPAR'!AB4</f>
        <v>0</v>
      </c>
      <c r="AC122" s="150">
        <f>'UEL-UNOPAR'!AC4</f>
        <v>0</v>
      </c>
      <c r="AD122" s="150">
        <f>'UEL-UNOPAR'!AD4</f>
        <v>0</v>
      </c>
      <c r="AE122" s="150">
        <f>'UEL-UNOPAR'!AE4</f>
        <v>0</v>
      </c>
      <c r="AF122" s="150">
        <f>'UEL-UNOPAR'!AF4</f>
        <v>0</v>
      </c>
      <c r="AG122" s="150">
        <f>'UEL-UNOPAR'!AG4</f>
        <v>0</v>
      </c>
      <c r="AH122" s="150">
        <f>'UEL-UNOPAR'!AH4</f>
        <v>0</v>
      </c>
      <c r="AI122" s="150">
        <f>'UEL-UNOPAR'!AI4</f>
        <v>0</v>
      </c>
      <c r="AJ122" s="48"/>
      <c r="AK122" s="89"/>
      <c r="AL122" s="31"/>
      <c r="AM122" s="31"/>
      <c r="AN122" s="25"/>
      <c r="AO122" s="25"/>
      <c r="AP122" s="25"/>
      <c r="AQ122" s="25"/>
      <c r="AR122" s="26"/>
      <c r="AS122" s="24"/>
      <c r="AT122" s="24"/>
      <c r="AU122" s="24"/>
      <c r="AV122" s="24"/>
      <c r="AW122" s="24"/>
      <c r="AX122" s="24"/>
      <c r="AY122" s="24"/>
      <c r="AZ122" s="27">
        <f t="shared" si="141"/>
        <v>2</v>
      </c>
      <c r="BA122" s="28">
        <f t="shared" si="142"/>
        <v>0</v>
      </c>
      <c r="BB122" s="29">
        <f t="shared" si="143"/>
        <v>0</v>
      </c>
      <c r="BC122" s="29">
        <f t="shared" si="144"/>
        <v>0</v>
      </c>
      <c r="BD122" s="29">
        <f t="shared" si="145"/>
        <v>6</v>
      </c>
      <c r="BE122" s="29">
        <f t="shared" si="146"/>
        <v>6</v>
      </c>
      <c r="BF122" s="29">
        <f t="shared" si="147"/>
        <v>1</v>
      </c>
      <c r="BG122" s="29">
        <f t="shared" si="148"/>
        <v>7</v>
      </c>
      <c r="BH122" s="29">
        <f t="shared" si="149"/>
        <v>0</v>
      </c>
      <c r="BI122" s="29">
        <f t="shared" si="150"/>
        <v>0</v>
      </c>
      <c r="BJ122" s="29">
        <f t="shared" si="151"/>
        <v>0</v>
      </c>
      <c r="BK122" s="29">
        <f t="shared" si="152"/>
        <v>0</v>
      </c>
      <c r="BL122" s="29">
        <f t="shared" si="153"/>
        <v>0</v>
      </c>
      <c r="BM122" s="29">
        <f t="shared" si="154"/>
        <v>0</v>
      </c>
      <c r="BN122" s="29">
        <f t="shared" si="155"/>
        <v>0</v>
      </c>
      <c r="BO122" s="29">
        <f t="shared" si="156"/>
        <v>0</v>
      </c>
      <c r="BP122" s="29">
        <f t="shared" si="157"/>
        <v>0</v>
      </c>
      <c r="BQ122" s="29">
        <f t="shared" si="158"/>
        <v>0</v>
      </c>
      <c r="BR122" s="29">
        <f t="shared" si="159"/>
        <v>0</v>
      </c>
      <c r="BS122" s="29">
        <f t="shared" si="160"/>
        <v>0</v>
      </c>
      <c r="BT122" s="29">
        <f t="shared" si="161"/>
        <v>0</v>
      </c>
      <c r="BU122" s="30">
        <f t="shared" si="162"/>
        <v>0</v>
      </c>
      <c r="BV122" s="30">
        <f t="shared" si="163"/>
        <v>0</v>
      </c>
      <c r="BX122" s="28">
        <f t="shared" si="164"/>
        <v>400</v>
      </c>
      <c r="BY122" s="29">
        <f t="shared" si="165"/>
        <v>0</v>
      </c>
      <c r="BZ122" s="29">
        <f t="shared" si="166"/>
        <v>0</v>
      </c>
      <c r="CA122" s="29">
        <f t="shared" si="167"/>
        <v>0</v>
      </c>
      <c r="CB122" s="29">
        <f t="shared" si="168"/>
        <v>0</v>
      </c>
      <c r="CC122" s="30">
        <f t="shared" si="137"/>
        <v>400</v>
      </c>
      <c r="CD122" s="156">
        <f t="shared" si="115"/>
        <v>253.33333333333334</v>
      </c>
      <c r="CE122" s="22">
        <f t="shared" si="138"/>
        <v>3</v>
      </c>
      <c r="CF122" s="156">
        <f t="shared" si="116"/>
        <v>213.33333333333334</v>
      </c>
      <c r="CG122" s="22">
        <f t="shared" si="139"/>
        <v>4</v>
      </c>
      <c r="CH122" s="156">
        <f t="shared" si="117"/>
        <v>173.33333333333334</v>
      </c>
      <c r="CI122" s="22">
        <f t="shared" si="140"/>
        <v>5</v>
      </c>
      <c r="CJ122" s="22">
        <f t="shared" si="182"/>
        <v>0.49959407981015425</v>
      </c>
      <c r="CK122" s="22">
        <f t="shared" si="183"/>
        <v>0.49959407981015425</v>
      </c>
      <c r="CM122" s="22">
        <f t="shared" si="184"/>
        <v>0</v>
      </c>
      <c r="CN122" s="22">
        <f t="shared" si="185"/>
        <v>0</v>
      </c>
      <c r="CO122" s="22">
        <f t="shared" si="186"/>
        <v>1.1928429423459244</v>
      </c>
      <c r="CP122" s="22">
        <f t="shared" si="187"/>
        <v>0.44052863436123346</v>
      </c>
      <c r="CQ122" s="22">
        <f t="shared" si="188"/>
        <v>0</v>
      </c>
      <c r="CR122" s="22">
        <f t="shared" si="189"/>
        <v>0</v>
      </c>
      <c r="CS122" s="22">
        <f t="shared" si="190"/>
        <v>0</v>
      </c>
      <c r="CT122" s="22" t="e">
        <f t="shared" si="191"/>
        <v>#DIV/0!</v>
      </c>
      <c r="CU122" s="22" t="e">
        <f t="shared" si="192"/>
        <v>#DIV/0!</v>
      </c>
      <c r="CV122" s="22">
        <f t="shared" si="193"/>
        <v>0</v>
      </c>
      <c r="CW122" s="22">
        <f t="shared" si="194"/>
        <v>0</v>
      </c>
      <c r="CX122" s="22">
        <f t="shared" si="195"/>
        <v>0</v>
      </c>
      <c r="CY122" s="22" t="e">
        <f t="shared" si="196"/>
        <v>#DIV/0!</v>
      </c>
      <c r="CZ122" s="22">
        <f t="shared" si="197"/>
        <v>0</v>
      </c>
      <c r="DA122" s="22">
        <f t="shared" si="198"/>
        <v>0</v>
      </c>
      <c r="DB122" s="22">
        <f t="shared" si="199"/>
        <v>0</v>
      </c>
      <c r="DC122" s="22">
        <f t="shared" si="200"/>
        <v>0</v>
      </c>
      <c r="DE122" s="22">
        <f t="shared" si="169"/>
        <v>0</v>
      </c>
      <c r="DF122" s="22">
        <f t="shared" si="170"/>
        <v>0</v>
      </c>
      <c r="DG122" s="22">
        <f t="shared" si="171"/>
        <v>1</v>
      </c>
      <c r="DH122" s="22">
        <f t="shared" si="172"/>
        <v>1</v>
      </c>
      <c r="DI122" s="22">
        <f t="shared" si="173"/>
        <v>0</v>
      </c>
      <c r="DJ122" s="22">
        <f t="shared" si="174"/>
        <v>0</v>
      </c>
      <c r="DK122" s="22">
        <f t="shared" si="175"/>
        <v>0</v>
      </c>
      <c r="DL122" s="22">
        <f t="shared" si="176"/>
        <v>0</v>
      </c>
      <c r="DM122" s="22">
        <f t="shared" si="177"/>
        <v>0</v>
      </c>
      <c r="DN122" s="22">
        <f t="shared" si="178"/>
        <v>0</v>
      </c>
      <c r="DO122" s="22">
        <f t="shared" si="179"/>
        <v>0</v>
      </c>
      <c r="DP122" s="22">
        <f t="shared" si="180"/>
        <v>0</v>
      </c>
      <c r="DQ122" s="22">
        <f t="shared" si="181"/>
        <v>0</v>
      </c>
    </row>
    <row r="123" spans="1:121" s="22" customFormat="1" ht="15.75" thickBot="1">
      <c r="A123" s="150" t="str">
        <f>'UEL-UNOPAR'!A5</f>
        <v>UEL UNOPAR</v>
      </c>
      <c r="B123" s="150">
        <f>'UEL-UNOPAR'!B5</f>
        <v>3</v>
      </c>
      <c r="C123" s="150" t="str">
        <f>'UEL-UNOPAR'!C5</f>
        <v>Vanessa Suziane Probst</v>
      </c>
      <c r="D123" s="99" t="str">
        <f>'UEL-UNOPAR'!D5</f>
        <v>P</v>
      </c>
      <c r="E123" s="150">
        <f>'UEL-UNOPAR'!E5</f>
        <v>3</v>
      </c>
      <c r="F123" s="150">
        <f>'UEL-UNOPAR'!F5</f>
        <v>0</v>
      </c>
      <c r="G123" s="150">
        <f>'UEL-UNOPAR'!G5</f>
        <v>1</v>
      </c>
      <c r="H123" s="150">
        <f>'UEL-UNOPAR'!H5</f>
        <v>0</v>
      </c>
      <c r="I123" s="150">
        <f>'UEL-UNOPAR'!I5</f>
        <v>0</v>
      </c>
      <c r="J123" s="150">
        <f>'UEL-UNOPAR'!J5</f>
        <v>1</v>
      </c>
      <c r="K123" s="150">
        <f>'UEL-UNOPAR'!K5</f>
        <v>0</v>
      </c>
      <c r="L123" s="150">
        <f>'UEL-UNOPAR'!L5</f>
        <v>0</v>
      </c>
      <c r="M123" s="150">
        <f>'UEL-UNOPAR'!M5</f>
        <v>0</v>
      </c>
      <c r="N123" s="150">
        <f>'UEL-UNOPAR'!N5</f>
        <v>0</v>
      </c>
      <c r="O123" s="150">
        <f>'UEL-UNOPAR'!O5</f>
        <v>0</v>
      </c>
      <c r="P123" s="150">
        <f>'UEL-UNOPAR'!P5</f>
        <v>0</v>
      </c>
      <c r="Q123" s="150">
        <f>'UEL-UNOPAR'!Q5</f>
        <v>0</v>
      </c>
      <c r="R123" s="150">
        <f>'UEL-UNOPAR'!R5</f>
        <v>0</v>
      </c>
      <c r="S123" s="150">
        <f>'UEL-UNOPAR'!S5</f>
        <v>0</v>
      </c>
      <c r="T123" s="99" t="str">
        <f>'UEL-UNOPAR'!T5</f>
        <v>P</v>
      </c>
      <c r="U123" s="150">
        <f>'UEL-UNOPAR'!U5</f>
        <v>0</v>
      </c>
      <c r="V123" s="150">
        <f>'UEL-UNOPAR'!V5</f>
        <v>3</v>
      </c>
      <c r="W123" s="150">
        <f>'UEL-UNOPAR'!W5</f>
        <v>1</v>
      </c>
      <c r="X123" s="150">
        <f>'UEL-UNOPAR'!X5</f>
        <v>0</v>
      </c>
      <c r="Y123" s="150">
        <f>'UEL-UNOPAR'!Y5</f>
        <v>0</v>
      </c>
      <c r="Z123" s="150">
        <f>'UEL-UNOPAR'!Z5</f>
        <v>0</v>
      </c>
      <c r="AA123" s="150">
        <f>'UEL-UNOPAR'!AA5</f>
        <v>0</v>
      </c>
      <c r="AB123" s="150">
        <f>'UEL-UNOPAR'!AB5</f>
        <v>0</v>
      </c>
      <c r="AC123" s="150">
        <f>'UEL-UNOPAR'!AC5</f>
        <v>0</v>
      </c>
      <c r="AD123" s="150">
        <f>'UEL-UNOPAR'!AD5</f>
        <v>0</v>
      </c>
      <c r="AE123" s="150">
        <f>'UEL-UNOPAR'!AE5</f>
        <v>0</v>
      </c>
      <c r="AF123" s="150">
        <f>'UEL-UNOPAR'!AF5</f>
        <v>0</v>
      </c>
      <c r="AG123" s="150">
        <f>'UEL-UNOPAR'!AG5</f>
        <v>0</v>
      </c>
      <c r="AH123" s="150">
        <f>'UEL-UNOPAR'!AH5</f>
        <v>0</v>
      </c>
      <c r="AI123" s="150">
        <f>'UEL-UNOPAR'!AI5</f>
        <v>0</v>
      </c>
      <c r="AJ123" s="48"/>
      <c r="AK123" s="89"/>
      <c r="AL123" s="31"/>
      <c r="AM123" s="31"/>
      <c r="AN123" s="25"/>
      <c r="AO123" s="25"/>
      <c r="AP123" s="25"/>
      <c r="AQ123" s="25"/>
      <c r="AR123" s="26"/>
      <c r="AS123" s="24"/>
      <c r="AT123" s="24"/>
      <c r="AU123" s="24"/>
      <c r="AV123" s="24"/>
      <c r="AW123" s="24"/>
      <c r="AX123" s="24"/>
      <c r="AY123" s="24"/>
      <c r="AZ123" s="27">
        <f t="shared" si="141"/>
        <v>2</v>
      </c>
      <c r="BA123" s="28">
        <f t="shared" si="142"/>
        <v>3</v>
      </c>
      <c r="BB123" s="29">
        <f t="shared" si="143"/>
        <v>3</v>
      </c>
      <c r="BC123" s="29">
        <f t="shared" si="144"/>
        <v>6</v>
      </c>
      <c r="BD123" s="29">
        <f t="shared" si="145"/>
        <v>2</v>
      </c>
      <c r="BE123" s="29">
        <f t="shared" si="146"/>
        <v>8</v>
      </c>
      <c r="BF123" s="29">
        <f t="shared" si="147"/>
        <v>0</v>
      </c>
      <c r="BG123" s="29">
        <f t="shared" si="148"/>
        <v>8</v>
      </c>
      <c r="BH123" s="29">
        <f t="shared" si="149"/>
        <v>0</v>
      </c>
      <c r="BI123" s="29">
        <f t="shared" si="150"/>
        <v>1</v>
      </c>
      <c r="BJ123" s="29">
        <f t="shared" si="151"/>
        <v>0</v>
      </c>
      <c r="BK123" s="29">
        <f t="shared" si="152"/>
        <v>0</v>
      </c>
      <c r="BL123" s="29">
        <f t="shared" si="153"/>
        <v>0</v>
      </c>
      <c r="BM123" s="29">
        <f t="shared" si="154"/>
        <v>0</v>
      </c>
      <c r="BN123" s="29">
        <f t="shared" si="155"/>
        <v>0</v>
      </c>
      <c r="BO123" s="29">
        <f t="shared" si="156"/>
        <v>0</v>
      </c>
      <c r="BP123" s="29">
        <f t="shared" si="157"/>
        <v>0</v>
      </c>
      <c r="BQ123" s="29">
        <f t="shared" si="158"/>
        <v>0</v>
      </c>
      <c r="BR123" s="29">
        <f t="shared" si="159"/>
        <v>0</v>
      </c>
      <c r="BS123" s="29">
        <f t="shared" si="160"/>
        <v>0</v>
      </c>
      <c r="BT123" s="29">
        <f t="shared" si="161"/>
        <v>0</v>
      </c>
      <c r="BU123" s="30">
        <f t="shared" si="162"/>
        <v>0</v>
      </c>
      <c r="BV123" s="30">
        <f t="shared" si="163"/>
        <v>0</v>
      </c>
      <c r="BX123" s="28">
        <f t="shared" si="164"/>
        <v>660</v>
      </c>
      <c r="BY123" s="29">
        <f t="shared" si="165"/>
        <v>10</v>
      </c>
      <c r="BZ123" s="29">
        <f t="shared" si="166"/>
        <v>0</v>
      </c>
      <c r="CA123" s="29">
        <f t="shared" si="167"/>
        <v>0</v>
      </c>
      <c r="CB123" s="29">
        <f t="shared" si="168"/>
        <v>0</v>
      </c>
      <c r="CC123" s="30">
        <f t="shared" si="137"/>
        <v>670</v>
      </c>
      <c r="CD123" s="156">
        <f t="shared" si="115"/>
        <v>523.33333333333337</v>
      </c>
      <c r="CE123" s="22">
        <f t="shared" si="138"/>
        <v>3</v>
      </c>
      <c r="CF123" s="156">
        <f t="shared" si="116"/>
        <v>483.33333333333337</v>
      </c>
      <c r="CG123" s="22">
        <f t="shared" si="139"/>
        <v>4</v>
      </c>
      <c r="CH123" s="156">
        <f t="shared" si="117"/>
        <v>443.33333333333337</v>
      </c>
      <c r="CI123" s="22">
        <f t="shared" si="140"/>
        <v>5</v>
      </c>
      <c r="CJ123" s="22">
        <f t="shared" si="182"/>
        <v>0.83682008368200833</v>
      </c>
      <c r="CK123" s="22">
        <f t="shared" si="183"/>
        <v>0.83682008368200833</v>
      </c>
      <c r="CM123" s="22">
        <f t="shared" si="184"/>
        <v>2.4</v>
      </c>
      <c r="CN123" s="22">
        <f t="shared" si="185"/>
        <v>0.95238095238095244</v>
      </c>
      <c r="CO123" s="22">
        <f t="shared" si="186"/>
        <v>0.39761431411530812</v>
      </c>
      <c r="CP123" s="22">
        <f t="shared" si="187"/>
        <v>0</v>
      </c>
      <c r="CQ123" s="22">
        <f t="shared" si="188"/>
        <v>0</v>
      </c>
      <c r="CR123" s="22">
        <f t="shared" si="189"/>
        <v>3.7037037037037033</v>
      </c>
      <c r="CS123" s="22">
        <f t="shared" si="190"/>
        <v>0</v>
      </c>
      <c r="CT123" s="22" t="e">
        <f t="shared" si="191"/>
        <v>#DIV/0!</v>
      </c>
      <c r="CU123" s="22" t="e">
        <f t="shared" si="192"/>
        <v>#DIV/0!</v>
      </c>
      <c r="CV123" s="22">
        <f t="shared" si="193"/>
        <v>0</v>
      </c>
      <c r="CW123" s="22">
        <f t="shared" si="194"/>
        <v>0</v>
      </c>
      <c r="CX123" s="22">
        <f t="shared" si="195"/>
        <v>0</v>
      </c>
      <c r="CY123" s="22" t="e">
        <f t="shared" si="196"/>
        <v>#DIV/0!</v>
      </c>
      <c r="CZ123" s="22">
        <f t="shared" si="197"/>
        <v>0</v>
      </c>
      <c r="DA123" s="22">
        <f t="shared" si="198"/>
        <v>0</v>
      </c>
      <c r="DB123" s="22">
        <f t="shared" si="199"/>
        <v>0</v>
      </c>
      <c r="DC123" s="22">
        <f t="shared" si="200"/>
        <v>0</v>
      </c>
      <c r="DE123" s="22">
        <f t="shared" si="169"/>
        <v>1</v>
      </c>
      <c r="DF123" s="22">
        <f t="shared" si="170"/>
        <v>1</v>
      </c>
      <c r="DG123" s="22">
        <f t="shared" si="171"/>
        <v>1</v>
      </c>
      <c r="DH123" s="22">
        <f t="shared" si="172"/>
        <v>0</v>
      </c>
      <c r="DI123" s="22">
        <f t="shared" si="173"/>
        <v>0</v>
      </c>
      <c r="DJ123" s="22">
        <f t="shared" si="174"/>
        <v>1</v>
      </c>
      <c r="DK123" s="22">
        <f t="shared" si="175"/>
        <v>0</v>
      </c>
      <c r="DL123" s="22">
        <f t="shared" si="176"/>
        <v>0</v>
      </c>
      <c r="DM123" s="22">
        <f t="shared" si="177"/>
        <v>0</v>
      </c>
      <c r="DN123" s="22">
        <f t="shared" si="178"/>
        <v>0</v>
      </c>
      <c r="DO123" s="22">
        <f t="shared" si="179"/>
        <v>0</v>
      </c>
      <c r="DP123" s="22">
        <f t="shared" si="180"/>
        <v>0</v>
      </c>
      <c r="DQ123" s="22">
        <f t="shared" si="181"/>
        <v>0</v>
      </c>
    </row>
    <row r="124" spans="1:121" s="22" customFormat="1" ht="15.75" thickBot="1">
      <c r="A124" s="150" t="str">
        <f>'UEL-UNOPAR'!A6</f>
        <v>UEL UNOPAR</v>
      </c>
      <c r="B124" s="150">
        <f>'UEL-UNOPAR'!B6</f>
        <v>4</v>
      </c>
      <c r="C124" s="150" t="str">
        <f>'UEL-UNOPAR'!C6</f>
        <v>Celita Salmaso Trelha</v>
      </c>
      <c r="D124" s="99" t="str">
        <f>'UEL-UNOPAR'!D6</f>
        <v>P</v>
      </c>
      <c r="E124" s="150">
        <f>'UEL-UNOPAR'!E6</f>
        <v>0</v>
      </c>
      <c r="F124" s="150">
        <f>'UEL-UNOPAR'!F6</f>
        <v>0</v>
      </c>
      <c r="G124" s="150">
        <f>'UEL-UNOPAR'!G6</f>
        <v>0</v>
      </c>
      <c r="H124" s="150">
        <f>'UEL-UNOPAR'!H6</f>
        <v>2</v>
      </c>
      <c r="I124" s="150">
        <f>'UEL-UNOPAR'!I6</f>
        <v>0</v>
      </c>
      <c r="J124" s="150">
        <f>'UEL-UNOPAR'!J6</f>
        <v>0</v>
      </c>
      <c r="K124" s="150">
        <f>'UEL-UNOPAR'!K6</f>
        <v>0</v>
      </c>
      <c r="L124" s="150">
        <f>'UEL-UNOPAR'!L6</f>
        <v>0</v>
      </c>
      <c r="M124" s="150">
        <f>'UEL-UNOPAR'!M6</f>
        <v>0</v>
      </c>
      <c r="N124" s="150">
        <f>'UEL-UNOPAR'!N6</f>
        <v>0</v>
      </c>
      <c r="O124" s="150">
        <f>'UEL-UNOPAR'!O6</f>
        <v>0</v>
      </c>
      <c r="P124" s="150">
        <f>'UEL-UNOPAR'!P6</f>
        <v>0</v>
      </c>
      <c r="Q124" s="150">
        <f>'UEL-UNOPAR'!Q6</f>
        <v>0</v>
      </c>
      <c r="R124" s="150">
        <f>'UEL-UNOPAR'!R6</f>
        <v>0</v>
      </c>
      <c r="S124" s="150">
        <f>'UEL-UNOPAR'!S6</f>
        <v>0</v>
      </c>
      <c r="T124" s="99" t="str">
        <f>'UEL-UNOPAR'!T6</f>
        <v>P</v>
      </c>
      <c r="U124" s="150">
        <f>'UEL-UNOPAR'!U6</f>
        <v>0</v>
      </c>
      <c r="V124" s="150">
        <f>'UEL-UNOPAR'!V6</f>
        <v>0</v>
      </c>
      <c r="W124" s="150">
        <f>'UEL-UNOPAR'!W6</f>
        <v>0</v>
      </c>
      <c r="X124" s="150">
        <f>'UEL-UNOPAR'!X6</f>
        <v>0</v>
      </c>
      <c r="Y124" s="150">
        <f>'UEL-UNOPAR'!Y6</f>
        <v>0</v>
      </c>
      <c r="Z124" s="150">
        <f>'UEL-UNOPAR'!Z6</f>
        <v>0</v>
      </c>
      <c r="AA124" s="150">
        <f>'UEL-UNOPAR'!AA6</f>
        <v>0</v>
      </c>
      <c r="AB124" s="150">
        <f>'UEL-UNOPAR'!AB6</f>
        <v>0</v>
      </c>
      <c r="AC124" s="150">
        <f>'UEL-UNOPAR'!AC6</f>
        <v>0</v>
      </c>
      <c r="AD124" s="150">
        <f>'UEL-UNOPAR'!AD6</f>
        <v>0</v>
      </c>
      <c r="AE124" s="150">
        <f>'UEL-UNOPAR'!AE6</f>
        <v>0</v>
      </c>
      <c r="AF124" s="150">
        <f>'UEL-UNOPAR'!AF6</f>
        <v>0</v>
      </c>
      <c r="AG124" s="150">
        <f>'UEL-UNOPAR'!AG6</f>
        <v>0</v>
      </c>
      <c r="AH124" s="150">
        <f>'UEL-UNOPAR'!AH6</f>
        <v>0</v>
      </c>
      <c r="AI124" s="150">
        <f>'UEL-UNOPAR'!AI6</f>
        <v>0</v>
      </c>
      <c r="AJ124" s="48"/>
      <c r="AK124" s="89"/>
      <c r="AL124" s="31"/>
      <c r="AM124" s="31"/>
      <c r="AN124" s="25"/>
      <c r="AO124" s="25"/>
      <c r="AP124" s="25"/>
      <c r="AQ124" s="25"/>
      <c r="AR124" s="26"/>
      <c r="AS124" s="24"/>
      <c r="AT124" s="24"/>
      <c r="AU124" s="24"/>
      <c r="AV124" s="24"/>
      <c r="AW124" s="24"/>
      <c r="AX124" s="24"/>
      <c r="AY124" s="24"/>
      <c r="AZ124" s="27">
        <f t="shared" si="141"/>
        <v>2</v>
      </c>
      <c r="BA124" s="28">
        <f t="shared" si="142"/>
        <v>0</v>
      </c>
      <c r="BB124" s="29">
        <f t="shared" si="143"/>
        <v>0</v>
      </c>
      <c r="BC124" s="29">
        <f t="shared" si="144"/>
        <v>0</v>
      </c>
      <c r="BD124" s="29">
        <f t="shared" si="145"/>
        <v>0</v>
      </c>
      <c r="BE124" s="29">
        <f t="shared" si="146"/>
        <v>0</v>
      </c>
      <c r="BF124" s="29">
        <f t="shared" si="147"/>
        <v>2</v>
      </c>
      <c r="BG124" s="29">
        <f t="shared" si="148"/>
        <v>2</v>
      </c>
      <c r="BH124" s="29">
        <f t="shared" si="149"/>
        <v>0</v>
      </c>
      <c r="BI124" s="29">
        <f t="shared" si="150"/>
        <v>0</v>
      </c>
      <c r="BJ124" s="29">
        <f t="shared" si="151"/>
        <v>0</v>
      </c>
      <c r="BK124" s="29">
        <f t="shared" si="152"/>
        <v>0</v>
      </c>
      <c r="BL124" s="29">
        <f t="shared" si="153"/>
        <v>0</v>
      </c>
      <c r="BM124" s="29">
        <f t="shared" si="154"/>
        <v>0</v>
      </c>
      <c r="BN124" s="29">
        <f t="shared" si="155"/>
        <v>0</v>
      </c>
      <c r="BO124" s="29">
        <f t="shared" si="156"/>
        <v>0</v>
      </c>
      <c r="BP124" s="29">
        <f t="shared" si="157"/>
        <v>0</v>
      </c>
      <c r="BQ124" s="29">
        <f t="shared" si="158"/>
        <v>0</v>
      </c>
      <c r="BR124" s="29">
        <f t="shared" si="159"/>
        <v>0</v>
      </c>
      <c r="BS124" s="29">
        <f t="shared" si="160"/>
        <v>0</v>
      </c>
      <c r="BT124" s="29">
        <f t="shared" si="161"/>
        <v>0</v>
      </c>
      <c r="BU124" s="30">
        <f t="shared" si="162"/>
        <v>0</v>
      </c>
      <c r="BV124" s="30">
        <f t="shared" si="163"/>
        <v>0</v>
      </c>
      <c r="BX124" s="28">
        <f t="shared" si="164"/>
        <v>80</v>
      </c>
      <c r="BY124" s="29">
        <f t="shared" si="165"/>
        <v>0</v>
      </c>
      <c r="BZ124" s="29">
        <f t="shared" si="166"/>
        <v>0</v>
      </c>
      <c r="CA124" s="29">
        <f t="shared" si="167"/>
        <v>0</v>
      </c>
      <c r="CB124" s="29">
        <f t="shared" si="168"/>
        <v>0</v>
      </c>
      <c r="CC124" s="30">
        <f t="shared" si="137"/>
        <v>80</v>
      </c>
      <c r="CD124" s="156">
        <f t="shared" si="115"/>
        <v>-66.666666666666657</v>
      </c>
      <c r="CE124" s="22" t="str">
        <f t="shared" si="138"/>
        <v>NAO</v>
      </c>
      <c r="CF124" s="156">
        <f t="shared" si="116"/>
        <v>-106.66666666666666</v>
      </c>
      <c r="CG124" s="22" t="str">
        <f t="shared" si="139"/>
        <v>NAO</v>
      </c>
      <c r="CH124" s="156">
        <f t="shared" si="117"/>
        <v>-146.66666666666666</v>
      </c>
      <c r="CI124" s="22" t="str">
        <f t="shared" si="140"/>
        <v>NAO</v>
      </c>
      <c r="CJ124" s="22">
        <f t="shared" si="182"/>
        <v>9.9918815962030852E-2</v>
      </c>
      <c r="CK124" s="22">
        <f t="shared" si="183"/>
        <v>9.9918815962030852E-2</v>
      </c>
      <c r="CM124" s="22">
        <f t="shared" si="184"/>
        <v>0</v>
      </c>
      <c r="CN124" s="22">
        <f t="shared" si="185"/>
        <v>0</v>
      </c>
      <c r="CO124" s="22">
        <f t="shared" si="186"/>
        <v>0</v>
      </c>
      <c r="CP124" s="22">
        <f t="shared" si="187"/>
        <v>0.88105726872246692</v>
      </c>
      <c r="CQ124" s="22">
        <f t="shared" si="188"/>
        <v>0</v>
      </c>
      <c r="CR124" s="22">
        <f t="shared" si="189"/>
        <v>0</v>
      </c>
      <c r="CS124" s="22">
        <f t="shared" si="190"/>
        <v>0</v>
      </c>
      <c r="CT124" s="22" t="e">
        <f t="shared" si="191"/>
        <v>#DIV/0!</v>
      </c>
      <c r="CU124" s="22" t="e">
        <f t="shared" si="192"/>
        <v>#DIV/0!</v>
      </c>
      <c r="CV124" s="22">
        <f t="shared" si="193"/>
        <v>0</v>
      </c>
      <c r="CW124" s="22">
        <f t="shared" si="194"/>
        <v>0</v>
      </c>
      <c r="CX124" s="22">
        <f t="shared" si="195"/>
        <v>0</v>
      </c>
      <c r="CY124" s="22" t="e">
        <f t="shared" si="196"/>
        <v>#DIV/0!</v>
      </c>
      <c r="CZ124" s="22">
        <f t="shared" si="197"/>
        <v>0</v>
      </c>
      <c r="DA124" s="22">
        <f t="shared" si="198"/>
        <v>0</v>
      </c>
      <c r="DB124" s="22">
        <f t="shared" si="199"/>
        <v>0</v>
      </c>
      <c r="DC124" s="22">
        <f t="shared" si="200"/>
        <v>0</v>
      </c>
      <c r="DE124" s="22">
        <f t="shared" si="169"/>
        <v>0</v>
      </c>
      <c r="DF124" s="22">
        <f t="shared" si="170"/>
        <v>0</v>
      </c>
      <c r="DG124" s="22">
        <f t="shared" si="171"/>
        <v>0</v>
      </c>
      <c r="DH124" s="22">
        <f t="shared" si="172"/>
        <v>1</v>
      </c>
      <c r="DI124" s="22">
        <f t="shared" si="173"/>
        <v>0</v>
      </c>
      <c r="DJ124" s="22">
        <f t="shared" si="174"/>
        <v>0</v>
      </c>
      <c r="DK124" s="22">
        <f t="shared" si="175"/>
        <v>0</v>
      </c>
      <c r="DL124" s="22">
        <f t="shared" si="176"/>
        <v>0</v>
      </c>
      <c r="DM124" s="22">
        <f t="shared" si="177"/>
        <v>0</v>
      </c>
      <c r="DN124" s="22">
        <f t="shared" si="178"/>
        <v>0</v>
      </c>
      <c r="DO124" s="22">
        <f t="shared" si="179"/>
        <v>0</v>
      </c>
      <c r="DP124" s="22">
        <f t="shared" si="180"/>
        <v>0</v>
      </c>
      <c r="DQ124" s="22">
        <f t="shared" si="181"/>
        <v>0</v>
      </c>
    </row>
    <row r="125" spans="1:121" s="22" customFormat="1" ht="15.75" thickBot="1">
      <c r="A125" s="150" t="str">
        <f>'UEL-UNOPAR'!A7</f>
        <v>UEL UNOPAR</v>
      </c>
      <c r="B125" s="150">
        <f>'UEL-UNOPAR'!B7</f>
        <v>5</v>
      </c>
      <c r="C125" s="150" t="str">
        <f>'UEL-UNOPAR'!C7</f>
        <v>Dirce Shizuko Fujisawa</v>
      </c>
      <c r="D125" s="99" t="str">
        <f>'UEL-UNOPAR'!D7</f>
        <v>P</v>
      </c>
      <c r="E125" s="150">
        <f>'UEL-UNOPAR'!E7</f>
        <v>0</v>
      </c>
      <c r="F125" s="150">
        <f>'UEL-UNOPAR'!F7</f>
        <v>0</v>
      </c>
      <c r="G125" s="150">
        <f>'UEL-UNOPAR'!G7</f>
        <v>1</v>
      </c>
      <c r="H125" s="150">
        <f>'UEL-UNOPAR'!H7</f>
        <v>1</v>
      </c>
      <c r="I125" s="150">
        <f>'UEL-UNOPAR'!I7</f>
        <v>0</v>
      </c>
      <c r="J125" s="150">
        <f>'UEL-UNOPAR'!J7</f>
        <v>0</v>
      </c>
      <c r="K125" s="150">
        <f>'UEL-UNOPAR'!K7</f>
        <v>0</v>
      </c>
      <c r="L125" s="150">
        <f>'UEL-UNOPAR'!L7</f>
        <v>0</v>
      </c>
      <c r="M125" s="150">
        <f>'UEL-UNOPAR'!M7</f>
        <v>0</v>
      </c>
      <c r="N125" s="150">
        <f>'UEL-UNOPAR'!N7</f>
        <v>0</v>
      </c>
      <c r="O125" s="150">
        <f>'UEL-UNOPAR'!O7</f>
        <v>1</v>
      </c>
      <c r="P125" s="150">
        <f>'UEL-UNOPAR'!P7</f>
        <v>0</v>
      </c>
      <c r="Q125" s="150">
        <f>'UEL-UNOPAR'!Q7</f>
        <v>0</v>
      </c>
      <c r="R125" s="150">
        <f>'UEL-UNOPAR'!R7</f>
        <v>0</v>
      </c>
      <c r="S125" s="150">
        <f>'UEL-UNOPAR'!S7</f>
        <v>2</v>
      </c>
      <c r="T125" s="99" t="str">
        <f>'UEL-UNOPAR'!T7</f>
        <v>P</v>
      </c>
      <c r="U125" s="150">
        <f>'UEL-UNOPAR'!U7</f>
        <v>0</v>
      </c>
      <c r="V125" s="150">
        <f>'UEL-UNOPAR'!V7</f>
        <v>0</v>
      </c>
      <c r="W125" s="150">
        <f>'UEL-UNOPAR'!W7</f>
        <v>2</v>
      </c>
      <c r="X125" s="150">
        <f>'UEL-UNOPAR'!X7</f>
        <v>0</v>
      </c>
      <c r="Y125" s="150">
        <f>'UEL-UNOPAR'!Y7</f>
        <v>0</v>
      </c>
      <c r="Z125" s="150">
        <f>'UEL-UNOPAR'!Z7</f>
        <v>0</v>
      </c>
      <c r="AA125" s="150">
        <f>'UEL-UNOPAR'!AA7</f>
        <v>0</v>
      </c>
      <c r="AB125" s="150">
        <f>'UEL-UNOPAR'!AB7</f>
        <v>0</v>
      </c>
      <c r="AC125" s="150">
        <f>'UEL-UNOPAR'!AC7</f>
        <v>0</v>
      </c>
      <c r="AD125" s="150">
        <f>'UEL-UNOPAR'!AD7</f>
        <v>0</v>
      </c>
      <c r="AE125" s="150">
        <f>'UEL-UNOPAR'!AE7</f>
        <v>0</v>
      </c>
      <c r="AF125" s="150">
        <f>'UEL-UNOPAR'!AF7</f>
        <v>0</v>
      </c>
      <c r="AG125" s="150">
        <f>'UEL-UNOPAR'!AG7</f>
        <v>0</v>
      </c>
      <c r="AH125" s="150">
        <f>'UEL-UNOPAR'!AH7</f>
        <v>0</v>
      </c>
      <c r="AI125" s="150">
        <f>'UEL-UNOPAR'!AI7</f>
        <v>0</v>
      </c>
      <c r="AJ125" s="48"/>
      <c r="AK125" s="89"/>
      <c r="AL125" s="31"/>
      <c r="AM125" s="31"/>
      <c r="AN125" s="25"/>
      <c r="AO125" s="25"/>
      <c r="AP125" s="25"/>
      <c r="AQ125" s="25"/>
      <c r="AR125" s="26"/>
      <c r="AS125" s="24"/>
      <c r="AT125" s="24"/>
      <c r="AU125" s="24"/>
      <c r="AV125" s="24"/>
      <c r="AW125" s="24"/>
      <c r="AX125" s="24"/>
      <c r="AY125" s="24"/>
      <c r="AZ125" s="27">
        <f t="shared" si="141"/>
        <v>2</v>
      </c>
      <c r="BA125" s="28">
        <f t="shared" si="142"/>
        <v>0</v>
      </c>
      <c r="BB125" s="29">
        <f t="shared" si="143"/>
        <v>0</v>
      </c>
      <c r="BC125" s="29">
        <f t="shared" si="144"/>
        <v>0</v>
      </c>
      <c r="BD125" s="29">
        <f t="shared" si="145"/>
        <v>3</v>
      </c>
      <c r="BE125" s="29">
        <f t="shared" si="146"/>
        <v>3</v>
      </c>
      <c r="BF125" s="29">
        <f t="shared" si="147"/>
        <v>1</v>
      </c>
      <c r="BG125" s="29">
        <f t="shared" si="148"/>
        <v>4</v>
      </c>
      <c r="BH125" s="29">
        <f t="shared" si="149"/>
        <v>0</v>
      </c>
      <c r="BI125" s="29">
        <f t="shared" si="150"/>
        <v>0</v>
      </c>
      <c r="BJ125" s="29">
        <f t="shared" si="151"/>
        <v>0</v>
      </c>
      <c r="BK125" s="29">
        <f t="shared" si="152"/>
        <v>0</v>
      </c>
      <c r="BL125" s="29">
        <f t="shared" si="153"/>
        <v>0</v>
      </c>
      <c r="BM125" s="29">
        <f t="shared" si="154"/>
        <v>0</v>
      </c>
      <c r="BN125" s="29">
        <f t="shared" si="155"/>
        <v>0</v>
      </c>
      <c r="BO125" s="29">
        <f t="shared" si="156"/>
        <v>1</v>
      </c>
      <c r="BP125" s="29">
        <f t="shared" si="157"/>
        <v>1</v>
      </c>
      <c r="BQ125" s="29">
        <f t="shared" si="158"/>
        <v>0</v>
      </c>
      <c r="BR125" s="29">
        <f t="shared" si="159"/>
        <v>0</v>
      </c>
      <c r="BS125" s="29">
        <f t="shared" si="160"/>
        <v>0</v>
      </c>
      <c r="BT125" s="29">
        <f t="shared" si="161"/>
        <v>0</v>
      </c>
      <c r="BU125" s="30">
        <f t="shared" si="162"/>
        <v>2</v>
      </c>
      <c r="BV125" s="30">
        <f t="shared" si="163"/>
        <v>2</v>
      </c>
      <c r="BX125" s="28">
        <f t="shared" si="164"/>
        <v>220</v>
      </c>
      <c r="BY125" s="29">
        <f t="shared" si="165"/>
        <v>0</v>
      </c>
      <c r="BZ125" s="29">
        <f t="shared" si="166"/>
        <v>0</v>
      </c>
      <c r="CA125" s="29">
        <f t="shared" si="167"/>
        <v>20</v>
      </c>
      <c r="CB125" s="29">
        <f t="shared" si="168"/>
        <v>20</v>
      </c>
      <c r="CC125" s="30">
        <f t="shared" si="137"/>
        <v>260</v>
      </c>
      <c r="CD125" s="156">
        <f t="shared" si="115"/>
        <v>113.33333333333334</v>
      </c>
      <c r="CE125" s="22">
        <f t="shared" si="138"/>
        <v>3</v>
      </c>
      <c r="CF125" s="156">
        <f t="shared" si="116"/>
        <v>73.333333333333343</v>
      </c>
      <c r="CG125" s="22">
        <f t="shared" si="139"/>
        <v>4</v>
      </c>
      <c r="CH125" s="156">
        <f t="shared" si="117"/>
        <v>33.333333333333343</v>
      </c>
      <c r="CI125" s="22">
        <f t="shared" si="140"/>
        <v>5</v>
      </c>
      <c r="CJ125" s="22">
        <f t="shared" si="182"/>
        <v>0.32473615187660027</v>
      </c>
      <c r="CK125" s="22">
        <f t="shared" si="183"/>
        <v>0.32473615187660027</v>
      </c>
      <c r="CM125" s="22">
        <f t="shared" si="184"/>
        <v>0</v>
      </c>
      <c r="CN125" s="22">
        <f t="shared" si="185"/>
        <v>0</v>
      </c>
      <c r="CO125" s="22">
        <f t="shared" si="186"/>
        <v>0.59642147117296218</v>
      </c>
      <c r="CP125" s="22">
        <f t="shared" si="187"/>
        <v>0.44052863436123346</v>
      </c>
      <c r="CQ125" s="22">
        <f t="shared" si="188"/>
        <v>0</v>
      </c>
      <c r="CR125" s="22">
        <f t="shared" si="189"/>
        <v>0</v>
      </c>
      <c r="CS125" s="22">
        <f t="shared" si="190"/>
        <v>0</v>
      </c>
      <c r="CT125" s="22" t="e">
        <f t="shared" si="191"/>
        <v>#DIV/0!</v>
      </c>
      <c r="CU125" s="22" t="e">
        <f t="shared" si="192"/>
        <v>#DIV/0!</v>
      </c>
      <c r="CV125" s="22">
        <f t="shared" si="193"/>
        <v>0</v>
      </c>
      <c r="CW125" s="22">
        <f t="shared" si="194"/>
        <v>12.5</v>
      </c>
      <c r="CX125" s="22">
        <f t="shared" si="195"/>
        <v>12.5</v>
      </c>
      <c r="CY125" s="22" t="e">
        <f t="shared" si="196"/>
        <v>#DIV/0!</v>
      </c>
      <c r="CZ125" s="22">
        <f t="shared" si="197"/>
        <v>0</v>
      </c>
      <c r="DA125" s="22">
        <f t="shared" si="198"/>
        <v>0</v>
      </c>
      <c r="DB125" s="22">
        <f t="shared" si="199"/>
        <v>6.4516129032258069</v>
      </c>
      <c r="DC125" s="22">
        <f t="shared" si="200"/>
        <v>8</v>
      </c>
      <c r="DE125" s="22">
        <f t="shared" si="169"/>
        <v>0</v>
      </c>
      <c r="DF125" s="22">
        <f t="shared" si="170"/>
        <v>0</v>
      </c>
      <c r="DG125" s="22">
        <f t="shared" si="171"/>
        <v>1</v>
      </c>
      <c r="DH125" s="22">
        <f t="shared" si="172"/>
        <v>1</v>
      </c>
      <c r="DI125" s="22">
        <f t="shared" si="173"/>
        <v>0</v>
      </c>
      <c r="DJ125" s="22">
        <f t="shared" si="174"/>
        <v>0</v>
      </c>
      <c r="DK125" s="22">
        <f t="shared" si="175"/>
        <v>0</v>
      </c>
      <c r="DL125" s="22">
        <f t="shared" si="176"/>
        <v>0</v>
      </c>
      <c r="DM125" s="22">
        <f t="shared" si="177"/>
        <v>0</v>
      </c>
      <c r="DN125" s="22">
        <f t="shared" si="178"/>
        <v>0</v>
      </c>
      <c r="DO125" s="22">
        <f t="shared" si="179"/>
        <v>1</v>
      </c>
      <c r="DP125" s="22">
        <f t="shared" si="180"/>
        <v>0</v>
      </c>
      <c r="DQ125" s="22">
        <f t="shared" si="181"/>
        <v>0</v>
      </c>
    </row>
    <row r="126" spans="1:121" s="22" customFormat="1" ht="15.75" thickBot="1">
      <c r="A126" s="150" t="str">
        <f>'UEL-UNOPAR'!A8</f>
        <v>UEL UNOPAR</v>
      </c>
      <c r="B126" s="150">
        <f>'UEL-UNOPAR'!B8</f>
        <v>6</v>
      </c>
      <c r="C126" s="150" t="str">
        <f>'UEL-UNOPAR'!C8</f>
        <v>Fabio de Oliveira Pitta</v>
      </c>
      <c r="D126" s="99" t="str">
        <f>'UEL-UNOPAR'!D8</f>
        <v>P</v>
      </c>
      <c r="E126" s="150">
        <f>'UEL-UNOPAR'!E8</f>
        <v>5</v>
      </c>
      <c r="F126" s="150">
        <f>'UEL-UNOPAR'!F8</f>
        <v>0</v>
      </c>
      <c r="G126" s="150">
        <f>'UEL-UNOPAR'!G8</f>
        <v>1</v>
      </c>
      <c r="H126" s="150">
        <f>'UEL-UNOPAR'!H8</f>
        <v>0</v>
      </c>
      <c r="I126" s="150">
        <f>'UEL-UNOPAR'!I8</f>
        <v>0</v>
      </c>
      <c r="J126" s="150">
        <f>'UEL-UNOPAR'!J8</f>
        <v>0</v>
      </c>
      <c r="K126" s="150">
        <f>'UEL-UNOPAR'!K8</f>
        <v>0</v>
      </c>
      <c r="L126" s="150">
        <f>'UEL-UNOPAR'!L8</f>
        <v>0</v>
      </c>
      <c r="M126" s="150">
        <f>'UEL-UNOPAR'!M8</f>
        <v>0</v>
      </c>
      <c r="N126" s="150">
        <f>'UEL-UNOPAR'!N8</f>
        <v>0</v>
      </c>
      <c r="O126" s="150">
        <f>'UEL-UNOPAR'!O8</f>
        <v>0</v>
      </c>
      <c r="P126" s="150">
        <f>'UEL-UNOPAR'!P8</f>
        <v>0</v>
      </c>
      <c r="Q126" s="150">
        <f>'UEL-UNOPAR'!Q8</f>
        <v>0</v>
      </c>
      <c r="R126" s="150">
        <f>'UEL-UNOPAR'!R8</f>
        <v>0</v>
      </c>
      <c r="S126" s="150">
        <f>'UEL-UNOPAR'!S8</f>
        <v>0</v>
      </c>
      <c r="T126" s="99" t="str">
        <f>'UEL-UNOPAR'!T8</f>
        <v>P</v>
      </c>
      <c r="U126" s="150">
        <f>'UEL-UNOPAR'!U8</f>
        <v>1</v>
      </c>
      <c r="V126" s="150">
        <f>'UEL-UNOPAR'!V8</f>
        <v>4</v>
      </c>
      <c r="W126" s="150">
        <f>'UEL-UNOPAR'!W8</f>
        <v>2</v>
      </c>
      <c r="X126" s="150">
        <f>'UEL-UNOPAR'!X8</f>
        <v>0</v>
      </c>
      <c r="Y126" s="150">
        <f>'UEL-UNOPAR'!Y8</f>
        <v>0</v>
      </c>
      <c r="Z126" s="150">
        <f>'UEL-UNOPAR'!Z8</f>
        <v>0</v>
      </c>
      <c r="AA126" s="150">
        <f>'UEL-UNOPAR'!AA8</f>
        <v>0</v>
      </c>
      <c r="AB126" s="150">
        <f>'UEL-UNOPAR'!AB8</f>
        <v>0</v>
      </c>
      <c r="AC126" s="150">
        <f>'UEL-UNOPAR'!AC8</f>
        <v>0</v>
      </c>
      <c r="AD126" s="150">
        <f>'UEL-UNOPAR'!AD8</f>
        <v>0</v>
      </c>
      <c r="AE126" s="150">
        <f>'UEL-UNOPAR'!AE8</f>
        <v>0</v>
      </c>
      <c r="AF126" s="150">
        <f>'UEL-UNOPAR'!AF8</f>
        <v>0</v>
      </c>
      <c r="AG126" s="150">
        <f>'UEL-UNOPAR'!AG8</f>
        <v>0</v>
      </c>
      <c r="AH126" s="150">
        <f>'UEL-UNOPAR'!AH8</f>
        <v>0</v>
      </c>
      <c r="AI126" s="150">
        <f>'UEL-UNOPAR'!AI8</f>
        <v>1</v>
      </c>
      <c r="AJ126" s="48"/>
      <c r="AK126" s="89"/>
      <c r="AL126" s="31"/>
      <c r="AM126" s="31"/>
      <c r="AN126" s="25"/>
      <c r="AO126" s="25"/>
      <c r="AP126" s="25"/>
      <c r="AQ126" s="25"/>
      <c r="AR126" s="26"/>
      <c r="AS126" s="24"/>
      <c r="AT126" s="24"/>
      <c r="AU126" s="24"/>
      <c r="AV126" s="24"/>
      <c r="AW126" s="24"/>
      <c r="AX126" s="24"/>
      <c r="AY126" s="24"/>
      <c r="AZ126" s="27">
        <f t="shared" si="141"/>
        <v>2</v>
      </c>
      <c r="BA126" s="28">
        <f t="shared" si="142"/>
        <v>6</v>
      </c>
      <c r="BB126" s="29">
        <f t="shared" si="143"/>
        <v>4</v>
      </c>
      <c r="BC126" s="29">
        <f t="shared" si="144"/>
        <v>10</v>
      </c>
      <c r="BD126" s="29">
        <f t="shared" si="145"/>
        <v>3</v>
      </c>
      <c r="BE126" s="29">
        <f t="shared" si="146"/>
        <v>13</v>
      </c>
      <c r="BF126" s="29">
        <f t="shared" si="147"/>
        <v>0</v>
      </c>
      <c r="BG126" s="29">
        <f t="shared" si="148"/>
        <v>13</v>
      </c>
      <c r="BH126" s="29">
        <f t="shared" si="149"/>
        <v>0</v>
      </c>
      <c r="BI126" s="29">
        <f t="shared" si="150"/>
        <v>0</v>
      </c>
      <c r="BJ126" s="29">
        <f t="shared" si="151"/>
        <v>0</v>
      </c>
      <c r="BK126" s="29">
        <f t="shared" si="152"/>
        <v>0</v>
      </c>
      <c r="BL126" s="29">
        <f t="shared" si="153"/>
        <v>0</v>
      </c>
      <c r="BM126" s="29">
        <f t="shared" si="154"/>
        <v>0</v>
      </c>
      <c r="BN126" s="29">
        <f t="shared" si="155"/>
        <v>0</v>
      </c>
      <c r="BO126" s="29">
        <f t="shared" si="156"/>
        <v>0</v>
      </c>
      <c r="BP126" s="29">
        <f t="shared" si="157"/>
        <v>0</v>
      </c>
      <c r="BQ126" s="29">
        <f t="shared" si="158"/>
        <v>0</v>
      </c>
      <c r="BR126" s="29">
        <f t="shared" si="159"/>
        <v>0</v>
      </c>
      <c r="BS126" s="29">
        <f t="shared" si="160"/>
        <v>0</v>
      </c>
      <c r="BT126" s="29">
        <f t="shared" si="161"/>
        <v>0</v>
      </c>
      <c r="BU126" s="30">
        <f t="shared" si="162"/>
        <v>1</v>
      </c>
      <c r="BV126" s="30">
        <f t="shared" si="163"/>
        <v>1</v>
      </c>
      <c r="BX126" s="28">
        <f t="shared" si="164"/>
        <v>1100</v>
      </c>
      <c r="BY126" s="29">
        <f t="shared" si="165"/>
        <v>0</v>
      </c>
      <c r="BZ126" s="29">
        <f t="shared" si="166"/>
        <v>0</v>
      </c>
      <c r="CA126" s="29">
        <f t="shared" si="167"/>
        <v>0</v>
      </c>
      <c r="CB126" s="29">
        <f t="shared" si="168"/>
        <v>10</v>
      </c>
      <c r="CC126" s="30">
        <f t="shared" si="137"/>
        <v>1110</v>
      </c>
      <c r="CD126" s="156">
        <f t="shared" si="115"/>
        <v>963.33333333333337</v>
      </c>
      <c r="CE126" s="22">
        <f t="shared" si="138"/>
        <v>3</v>
      </c>
      <c r="CF126" s="156">
        <f t="shared" si="116"/>
        <v>923.33333333333337</v>
      </c>
      <c r="CG126" s="22">
        <f t="shared" si="139"/>
        <v>4</v>
      </c>
      <c r="CH126" s="156">
        <f t="shared" si="117"/>
        <v>883.33333333333337</v>
      </c>
      <c r="CI126" s="22">
        <f t="shared" si="140"/>
        <v>5</v>
      </c>
      <c r="CJ126" s="22">
        <f t="shared" si="182"/>
        <v>1.3863735714731782</v>
      </c>
      <c r="CK126" s="22">
        <f t="shared" si="183"/>
        <v>1.3863735714731782</v>
      </c>
      <c r="CM126" s="22">
        <f t="shared" si="184"/>
        <v>4.8</v>
      </c>
      <c r="CN126" s="22">
        <f t="shared" si="185"/>
        <v>1.2698412698412698</v>
      </c>
      <c r="CO126" s="22">
        <f t="shared" si="186"/>
        <v>0.59642147117296218</v>
      </c>
      <c r="CP126" s="22">
        <f t="shared" si="187"/>
        <v>0</v>
      </c>
      <c r="CQ126" s="22">
        <f t="shared" si="188"/>
        <v>0</v>
      </c>
      <c r="CR126" s="22">
        <f t="shared" si="189"/>
        <v>0</v>
      </c>
      <c r="CS126" s="22">
        <f t="shared" si="190"/>
        <v>0</v>
      </c>
      <c r="CT126" s="22" t="e">
        <f t="shared" si="191"/>
        <v>#DIV/0!</v>
      </c>
      <c r="CU126" s="22" t="e">
        <f t="shared" si="192"/>
        <v>#DIV/0!</v>
      </c>
      <c r="CV126" s="22">
        <f t="shared" si="193"/>
        <v>0</v>
      </c>
      <c r="CW126" s="22">
        <f t="shared" si="194"/>
        <v>0</v>
      </c>
      <c r="CX126" s="22">
        <f t="shared" si="195"/>
        <v>0</v>
      </c>
      <c r="CY126" s="22" t="e">
        <f t="shared" si="196"/>
        <v>#DIV/0!</v>
      </c>
      <c r="CZ126" s="22">
        <f t="shared" si="197"/>
        <v>0</v>
      </c>
      <c r="DA126" s="22">
        <f t="shared" si="198"/>
        <v>0</v>
      </c>
      <c r="DB126" s="22">
        <f t="shared" si="199"/>
        <v>3.2258064516129035</v>
      </c>
      <c r="DC126" s="22">
        <f t="shared" si="200"/>
        <v>4</v>
      </c>
      <c r="DE126" s="22">
        <f t="shared" si="169"/>
        <v>1</v>
      </c>
      <c r="DF126" s="22">
        <f t="shared" si="170"/>
        <v>1</v>
      </c>
      <c r="DG126" s="22">
        <f t="shared" si="171"/>
        <v>1</v>
      </c>
      <c r="DH126" s="22">
        <f t="shared" si="172"/>
        <v>0</v>
      </c>
      <c r="DI126" s="22">
        <f t="shared" si="173"/>
        <v>0</v>
      </c>
      <c r="DJ126" s="22">
        <f t="shared" si="174"/>
        <v>0</v>
      </c>
      <c r="DK126" s="22">
        <f t="shared" si="175"/>
        <v>0</v>
      </c>
      <c r="DL126" s="22">
        <f t="shared" si="176"/>
        <v>0</v>
      </c>
      <c r="DM126" s="22">
        <f t="shared" si="177"/>
        <v>0</v>
      </c>
      <c r="DN126" s="22">
        <f t="shared" si="178"/>
        <v>0</v>
      </c>
      <c r="DO126" s="22">
        <f t="shared" si="179"/>
        <v>0</v>
      </c>
      <c r="DP126" s="22">
        <f t="shared" si="180"/>
        <v>0</v>
      </c>
      <c r="DQ126" s="22">
        <f t="shared" si="181"/>
        <v>0</v>
      </c>
    </row>
    <row r="127" spans="1:121" s="22" customFormat="1" ht="15.75" thickBot="1">
      <c r="A127" s="150" t="str">
        <f>'UEL-UNOPAR'!A9</f>
        <v>UEL UNOPAR</v>
      </c>
      <c r="B127" s="150">
        <f>'UEL-UNOPAR'!B9</f>
        <v>7</v>
      </c>
      <c r="C127" s="150" t="str">
        <f>'UEL-UNOPAR'!C9</f>
        <v>Jefferson Rosa Cardoso</v>
      </c>
      <c r="D127" s="99" t="str">
        <f>'UEL-UNOPAR'!D9</f>
        <v>P</v>
      </c>
      <c r="E127" s="150">
        <f>'UEL-UNOPAR'!E9</f>
        <v>1</v>
      </c>
      <c r="F127" s="150">
        <f>'UEL-UNOPAR'!F9</f>
        <v>3</v>
      </c>
      <c r="G127" s="150">
        <f>'UEL-UNOPAR'!G9</f>
        <v>1</v>
      </c>
      <c r="H127" s="150">
        <f>'UEL-UNOPAR'!H9</f>
        <v>1</v>
      </c>
      <c r="I127" s="150">
        <f>'UEL-UNOPAR'!I9</f>
        <v>1</v>
      </c>
      <c r="J127" s="150">
        <f>'UEL-UNOPAR'!J9</f>
        <v>0</v>
      </c>
      <c r="K127" s="150">
        <f>'UEL-UNOPAR'!K9</f>
        <v>0</v>
      </c>
      <c r="L127" s="150">
        <f>'UEL-UNOPAR'!L9</f>
        <v>0</v>
      </c>
      <c r="M127" s="150">
        <f>'UEL-UNOPAR'!M9</f>
        <v>0</v>
      </c>
      <c r="N127" s="150">
        <f>'UEL-UNOPAR'!N9</f>
        <v>0</v>
      </c>
      <c r="O127" s="150">
        <f>'UEL-UNOPAR'!O9</f>
        <v>0</v>
      </c>
      <c r="P127" s="150">
        <f>'UEL-UNOPAR'!P9</f>
        <v>0</v>
      </c>
      <c r="Q127" s="150">
        <f>'UEL-UNOPAR'!Q9</f>
        <v>0</v>
      </c>
      <c r="R127" s="150">
        <f>'UEL-UNOPAR'!R9</f>
        <v>0</v>
      </c>
      <c r="S127" s="150">
        <f>'UEL-UNOPAR'!S9</f>
        <v>0</v>
      </c>
      <c r="T127" s="99" t="str">
        <f>'UEL-UNOPAR'!T9</f>
        <v>P</v>
      </c>
      <c r="U127" s="150">
        <f>'UEL-UNOPAR'!U9</f>
        <v>4</v>
      </c>
      <c r="V127" s="150">
        <f>'UEL-UNOPAR'!V9</f>
        <v>2</v>
      </c>
      <c r="W127" s="150">
        <f>'UEL-UNOPAR'!W9</f>
        <v>5</v>
      </c>
      <c r="X127" s="150">
        <f>'UEL-UNOPAR'!X9</f>
        <v>0</v>
      </c>
      <c r="Y127" s="150">
        <f>'UEL-UNOPAR'!Y9</f>
        <v>0</v>
      </c>
      <c r="Z127" s="150">
        <f>'UEL-UNOPAR'!Z9</f>
        <v>0</v>
      </c>
      <c r="AA127" s="150">
        <f>'UEL-UNOPAR'!AA9</f>
        <v>0</v>
      </c>
      <c r="AB127" s="150">
        <f>'UEL-UNOPAR'!AB9</f>
        <v>0</v>
      </c>
      <c r="AC127" s="150">
        <f>'UEL-UNOPAR'!AC9</f>
        <v>0</v>
      </c>
      <c r="AD127" s="150">
        <f>'UEL-UNOPAR'!AD9</f>
        <v>0</v>
      </c>
      <c r="AE127" s="150">
        <f>'UEL-UNOPAR'!AE9</f>
        <v>0</v>
      </c>
      <c r="AF127" s="150">
        <f>'UEL-UNOPAR'!AF9</f>
        <v>0</v>
      </c>
      <c r="AG127" s="150">
        <f>'UEL-UNOPAR'!AG9</f>
        <v>0</v>
      </c>
      <c r="AH127" s="150">
        <f>'UEL-UNOPAR'!AH9</f>
        <v>0</v>
      </c>
      <c r="AI127" s="150">
        <f>'UEL-UNOPAR'!AI9</f>
        <v>0</v>
      </c>
      <c r="AJ127" s="48"/>
      <c r="AK127" s="89"/>
      <c r="AL127" s="31"/>
      <c r="AM127" s="31"/>
      <c r="AN127" s="25"/>
      <c r="AO127" s="25"/>
      <c r="AP127" s="25"/>
      <c r="AQ127" s="25"/>
      <c r="AR127" s="26"/>
      <c r="AS127" s="24"/>
      <c r="AT127" s="24"/>
      <c r="AU127" s="24"/>
      <c r="AV127" s="24"/>
      <c r="AW127" s="24"/>
      <c r="AX127" s="24"/>
      <c r="AY127" s="24"/>
      <c r="AZ127" s="27">
        <f t="shared" si="141"/>
        <v>2</v>
      </c>
      <c r="BA127" s="28">
        <f t="shared" si="142"/>
        <v>5</v>
      </c>
      <c r="BB127" s="29">
        <f t="shared" si="143"/>
        <v>5</v>
      </c>
      <c r="BC127" s="29">
        <f t="shared" si="144"/>
        <v>10</v>
      </c>
      <c r="BD127" s="29">
        <f t="shared" si="145"/>
        <v>6</v>
      </c>
      <c r="BE127" s="29">
        <f t="shared" si="146"/>
        <v>16</v>
      </c>
      <c r="BF127" s="29">
        <f t="shared" si="147"/>
        <v>1</v>
      </c>
      <c r="BG127" s="29">
        <f t="shared" si="148"/>
        <v>17</v>
      </c>
      <c r="BH127" s="29">
        <f t="shared" si="149"/>
        <v>1</v>
      </c>
      <c r="BI127" s="29">
        <f t="shared" si="150"/>
        <v>0</v>
      </c>
      <c r="BJ127" s="29">
        <f t="shared" si="151"/>
        <v>0</v>
      </c>
      <c r="BK127" s="29">
        <f t="shared" si="152"/>
        <v>0</v>
      </c>
      <c r="BL127" s="29">
        <f t="shared" si="153"/>
        <v>0</v>
      </c>
      <c r="BM127" s="29">
        <f t="shared" si="154"/>
        <v>0</v>
      </c>
      <c r="BN127" s="29">
        <f t="shared" si="155"/>
        <v>0</v>
      </c>
      <c r="BO127" s="29">
        <f t="shared" si="156"/>
        <v>0</v>
      </c>
      <c r="BP127" s="29">
        <f t="shared" si="157"/>
        <v>0</v>
      </c>
      <c r="BQ127" s="29">
        <f t="shared" si="158"/>
        <v>0</v>
      </c>
      <c r="BR127" s="29">
        <f t="shared" si="159"/>
        <v>0</v>
      </c>
      <c r="BS127" s="29">
        <f t="shared" si="160"/>
        <v>0</v>
      </c>
      <c r="BT127" s="29">
        <f t="shared" si="161"/>
        <v>0</v>
      </c>
      <c r="BU127" s="30">
        <f t="shared" si="162"/>
        <v>0</v>
      </c>
      <c r="BV127" s="30">
        <f t="shared" si="163"/>
        <v>0</v>
      </c>
      <c r="BX127" s="28">
        <f t="shared" si="164"/>
        <v>1320</v>
      </c>
      <c r="BY127" s="29">
        <f t="shared" si="165"/>
        <v>0</v>
      </c>
      <c r="BZ127" s="29">
        <f t="shared" si="166"/>
        <v>0</v>
      </c>
      <c r="CA127" s="29">
        <f t="shared" si="167"/>
        <v>0</v>
      </c>
      <c r="CB127" s="29">
        <f t="shared" si="168"/>
        <v>0</v>
      </c>
      <c r="CC127" s="30">
        <f t="shared" si="137"/>
        <v>1320</v>
      </c>
      <c r="CD127" s="156">
        <f t="shared" si="115"/>
        <v>1173.3333333333333</v>
      </c>
      <c r="CE127" s="22">
        <f t="shared" si="138"/>
        <v>3</v>
      </c>
      <c r="CF127" s="156">
        <f t="shared" si="116"/>
        <v>1133.3333333333333</v>
      </c>
      <c r="CG127" s="22">
        <f t="shared" si="139"/>
        <v>4</v>
      </c>
      <c r="CH127" s="156">
        <f t="shared" si="117"/>
        <v>1093.3333333333333</v>
      </c>
      <c r="CI127" s="22">
        <f t="shared" si="140"/>
        <v>5</v>
      </c>
      <c r="CJ127" s="22">
        <f t="shared" si="182"/>
        <v>1.6486604633735091</v>
      </c>
      <c r="CK127" s="22">
        <f t="shared" si="183"/>
        <v>1.6486604633735091</v>
      </c>
      <c r="CM127" s="22">
        <f t="shared" si="184"/>
        <v>4</v>
      </c>
      <c r="CN127" s="22">
        <f t="shared" si="185"/>
        <v>1.5873015873015874</v>
      </c>
      <c r="CO127" s="22">
        <f t="shared" si="186"/>
        <v>1.1928429423459244</v>
      </c>
      <c r="CP127" s="22">
        <f t="shared" si="187"/>
        <v>0.44052863436123346</v>
      </c>
      <c r="CQ127" s="22">
        <f t="shared" si="188"/>
        <v>1.0101010101010102</v>
      </c>
      <c r="CR127" s="22">
        <f t="shared" si="189"/>
        <v>0</v>
      </c>
      <c r="CS127" s="22">
        <f t="shared" si="190"/>
        <v>0</v>
      </c>
      <c r="CT127" s="22" t="e">
        <f t="shared" si="191"/>
        <v>#DIV/0!</v>
      </c>
      <c r="CU127" s="22" t="e">
        <f t="shared" si="192"/>
        <v>#DIV/0!</v>
      </c>
      <c r="CV127" s="22">
        <f t="shared" si="193"/>
        <v>0</v>
      </c>
      <c r="CW127" s="22">
        <f t="shared" si="194"/>
        <v>0</v>
      </c>
      <c r="CX127" s="22">
        <f t="shared" si="195"/>
        <v>0</v>
      </c>
      <c r="CY127" s="22" t="e">
        <f t="shared" si="196"/>
        <v>#DIV/0!</v>
      </c>
      <c r="CZ127" s="22">
        <f t="shared" si="197"/>
        <v>0</v>
      </c>
      <c r="DA127" s="22">
        <f t="shared" si="198"/>
        <v>0</v>
      </c>
      <c r="DB127" s="22">
        <f t="shared" si="199"/>
        <v>0</v>
      </c>
      <c r="DC127" s="22">
        <f t="shared" si="200"/>
        <v>0</v>
      </c>
      <c r="DE127" s="22">
        <f t="shared" si="169"/>
        <v>1</v>
      </c>
      <c r="DF127" s="22">
        <f t="shared" si="170"/>
        <v>1</v>
      </c>
      <c r="DG127" s="22">
        <f t="shared" si="171"/>
        <v>1</v>
      </c>
      <c r="DH127" s="22">
        <f t="shared" si="172"/>
        <v>1</v>
      </c>
      <c r="DI127" s="22">
        <f t="shared" si="173"/>
        <v>1</v>
      </c>
      <c r="DJ127" s="22">
        <f t="shared" si="174"/>
        <v>0</v>
      </c>
      <c r="DK127" s="22">
        <f t="shared" si="175"/>
        <v>0</v>
      </c>
      <c r="DL127" s="22">
        <f t="shared" si="176"/>
        <v>0</v>
      </c>
      <c r="DM127" s="22">
        <f t="shared" si="177"/>
        <v>0</v>
      </c>
      <c r="DN127" s="22">
        <f t="shared" si="178"/>
        <v>0</v>
      </c>
      <c r="DO127" s="22">
        <f t="shared" si="179"/>
        <v>0</v>
      </c>
      <c r="DP127" s="22">
        <f t="shared" si="180"/>
        <v>0</v>
      </c>
      <c r="DQ127" s="22">
        <f t="shared" si="181"/>
        <v>0</v>
      </c>
    </row>
    <row r="128" spans="1:121" s="22" customFormat="1" ht="15.75" thickBot="1">
      <c r="A128" s="150" t="str">
        <f>'UEL-UNOPAR'!A10</f>
        <v>UEL UNOPAR</v>
      </c>
      <c r="B128" s="150">
        <f>'UEL-UNOPAR'!B10</f>
        <v>8</v>
      </c>
      <c r="C128" s="150" t="str">
        <f>'UEL-UNOPAR'!C10</f>
        <v>Karen Barros Parron Fernandes</v>
      </c>
      <c r="D128" s="99" t="str">
        <f>'UEL-UNOPAR'!D10</f>
        <v>P</v>
      </c>
      <c r="E128" s="150">
        <f>'UEL-UNOPAR'!E10</f>
        <v>0</v>
      </c>
      <c r="F128" s="150">
        <f>'UEL-UNOPAR'!F10</f>
        <v>0</v>
      </c>
      <c r="G128" s="150">
        <f>'UEL-UNOPAR'!G10</f>
        <v>0</v>
      </c>
      <c r="H128" s="150">
        <f>'UEL-UNOPAR'!H10</f>
        <v>0</v>
      </c>
      <c r="I128" s="150">
        <f>'UEL-UNOPAR'!I10</f>
        <v>1</v>
      </c>
      <c r="J128" s="150">
        <f>'UEL-UNOPAR'!J10</f>
        <v>0</v>
      </c>
      <c r="K128" s="150">
        <f>'UEL-UNOPAR'!K10</f>
        <v>1</v>
      </c>
      <c r="L128" s="150">
        <f>'UEL-UNOPAR'!L10</f>
        <v>0</v>
      </c>
      <c r="M128" s="150">
        <f>'UEL-UNOPAR'!M10</f>
        <v>0</v>
      </c>
      <c r="N128" s="150">
        <f>'UEL-UNOPAR'!N10</f>
        <v>0</v>
      </c>
      <c r="O128" s="150">
        <f>'UEL-UNOPAR'!O10</f>
        <v>0</v>
      </c>
      <c r="P128" s="150">
        <f>'UEL-UNOPAR'!P10</f>
        <v>0</v>
      </c>
      <c r="Q128" s="150">
        <f>'UEL-UNOPAR'!Q10</f>
        <v>0</v>
      </c>
      <c r="R128" s="150">
        <f>'UEL-UNOPAR'!R10</f>
        <v>0</v>
      </c>
      <c r="S128" s="150">
        <f>'UEL-UNOPAR'!S10</f>
        <v>0</v>
      </c>
      <c r="T128" s="99" t="str">
        <f>'UEL-UNOPAR'!T10</f>
        <v>P</v>
      </c>
      <c r="U128" s="150">
        <f>'UEL-UNOPAR'!U10</f>
        <v>0</v>
      </c>
      <c r="V128" s="150">
        <f>'UEL-UNOPAR'!V10</f>
        <v>0</v>
      </c>
      <c r="W128" s="150">
        <f>'UEL-UNOPAR'!W10</f>
        <v>2</v>
      </c>
      <c r="X128" s="150">
        <f>'UEL-UNOPAR'!X10</f>
        <v>0</v>
      </c>
      <c r="Y128" s="150">
        <f>'UEL-UNOPAR'!Y10</f>
        <v>0</v>
      </c>
      <c r="Z128" s="150">
        <f>'UEL-UNOPAR'!Z10</f>
        <v>0</v>
      </c>
      <c r="AA128" s="150">
        <f>'UEL-UNOPAR'!AA10</f>
        <v>0</v>
      </c>
      <c r="AB128" s="150">
        <f>'UEL-UNOPAR'!AB10</f>
        <v>0</v>
      </c>
      <c r="AC128" s="150">
        <f>'UEL-UNOPAR'!AC10</f>
        <v>0</v>
      </c>
      <c r="AD128" s="150">
        <f>'UEL-UNOPAR'!AD10</f>
        <v>0</v>
      </c>
      <c r="AE128" s="150">
        <f>'UEL-UNOPAR'!AE10</f>
        <v>0</v>
      </c>
      <c r="AF128" s="150">
        <f>'UEL-UNOPAR'!AF10</f>
        <v>0</v>
      </c>
      <c r="AG128" s="150">
        <f>'UEL-UNOPAR'!AG10</f>
        <v>0</v>
      </c>
      <c r="AH128" s="150">
        <f>'UEL-UNOPAR'!AH10</f>
        <v>0</v>
      </c>
      <c r="AI128" s="150">
        <f>'UEL-UNOPAR'!AI10</f>
        <v>0</v>
      </c>
      <c r="AJ128" s="48"/>
      <c r="AK128" s="89"/>
      <c r="AL128" s="31"/>
      <c r="AM128" s="31"/>
      <c r="AN128" s="25"/>
      <c r="AO128" s="25"/>
      <c r="AP128" s="25"/>
      <c r="AQ128" s="25"/>
      <c r="AR128" s="26"/>
      <c r="AS128" s="24"/>
      <c r="AT128" s="24"/>
      <c r="AU128" s="24"/>
      <c r="AV128" s="24"/>
      <c r="AW128" s="24"/>
      <c r="AX128" s="24"/>
      <c r="AY128" s="24"/>
      <c r="AZ128" s="27">
        <f t="shared" si="141"/>
        <v>2</v>
      </c>
      <c r="BA128" s="28">
        <f t="shared" si="142"/>
        <v>0</v>
      </c>
      <c r="BB128" s="29">
        <f t="shared" si="143"/>
        <v>0</v>
      </c>
      <c r="BC128" s="29">
        <f t="shared" si="144"/>
        <v>0</v>
      </c>
      <c r="BD128" s="29">
        <f t="shared" si="145"/>
        <v>2</v>
      </c>
      <c r="BE128" s="29">
        <f t="shared" si="146"/>
        <v>2</v>
      </c>
      <c r="BF128" s="29">
        <f t="shared" si="147"/>
        <v>0</v>
      </c>
      <c r="BG128" s="29">
        <f t="shared" si="148"/>
        <v>2</v>
      </c>
      <c r="BH128" s="29">
        <f t="shared" si="149"/>
        <v>1</v>
      </c>
      <c r="BI128" s="29">
        <f t="shared" si="150"/>
        <v>0</v>
      </c>
      <c r="BJ128" s="29">
        <f t="shared" si="151"/>
        <v>1</v>
      </c>
      <c r="BK128" s="29">
        <f t="shared" si="152"/>
        <v>0</v>
      </c>
      <c r="BL128" s="29">
        <f t="shared" si="153"/>
        <v>0</v>
      </c>
      <c r="BM128" s="29">
        <f t="shared" si="154"/>
        <v>0</v>
      </c>
      <c r="BN128" s="29">
        <f t="shared" si="155"/>
        <v>0</v>
      </c>
      <c r="BO128" s="29">
        <f t="shared" si="156"/>
        <v>0</v>
      </c>
      <c r="BP128" s="29">
        <f t="shared" si="157"/>
        <v>0</v>
      </c>
      <c r="BQ128" s="29">
        <f t="shared" si="158"/>
        <v>0</v>
      </c>
      <c r="BR128" s="29">
        <f t="shared" si="159"/>
        <v>0</v>
      </c>
      <c r="BS128" s="29">
        <f t="shared" si="160"/>
        <v>0</v>
      </c>
      <c r="BT128" s="29">
        <f t="shared" si="161"/>
        <v>0</v>
      </c>
      <c r="BU128" s="30">
        <f t="shared" si="162"/>
        <v>0</v>
      </c>
      <c r="BV128" s="30">
        <f t="shared" si="163"/>
        <v>0</v>
      </c>
      <c r="BX128" s="28">
        <f t="shared" si="164"/>
        <v>140</v>
      </c>
      <c r="BY128" s="29">
        <f t="shared" si="165"/>
        <v>0</v>
      </c>
      <c r="BZ128" s="29">
        <f t="shared" si="166"/>
        <v>5</v>
      </c>
      <c r="CA128" s="29">
        <f t="shared" si="167"/>
        <v>0</v>
      </c>
      <c r="CB128" s="29">
        <f t="shared" si="168"/>
        <v>0</v>
      </c>
      <c r="CC128" s="30">
        <f t="shared" si="137"/>
        <v>145</v>
      </c>
      <c r="CD128" s="156">
        <f t="shared" si="115"/>
        <v>-1.6666666666666572</v>
      </c>
      <c r="CE128" s="22" t="str">
        <f t="shared" si="138"/>
        <v>NAO</v>
      </c>
      <c r="CF128" s="156">
        <f t="shared" si="116"/>
        <v>-41.666666666666657</v>
      </c>
      <c r="CG128" s="22" t="str">
        <f t="shared" si="139"/>
        <v>NAO</v>
      </c>
      <c r="CH128" s="156">
        <f t="shared" si="117"/>
        <v>-81.666666666666657</v>
      </c>
      <c r="CI128" s="22" t="str">
        <f t="shared" si="140"/>
        <v>NAO</v>
      </c>
      <c r="CJ128" s="22">
        <f t="shared" si="182"/>
        <v>0.18110285393118092</v>
      </c>
      <c r="CK128" s="22">
        <f t="shared" si="183"/>
        <v>0.18110285393118092</v>
      </c>
      <c r="CM128" s="22">
        <f t="shared" si="184"/>
        <v>0</v>
      </c>
      <c r="CN128" s="22">
        <f t="shared" si="185"/>
        <v>0</v>
      </c>
      <c r="CO128" s="22">
        <f t="shared" si="186"/>
        <v>0.39761431411530812</v>
      </c>
      <c r="CP128" s="22">
        <f t="shared" si="187"/>
        <v>0</v>
      </c>
      <c r="CQ128" s="22">
        <f t="shared" si="188"/>
        <v>1.0101010101010102</v>
      </c>
      <c r="CR128" s="22">
        <f t="shared" si="189"/>
        <v>0</v>
      </c>
      <c r="CS128" s="22">
        <f t="shared" si="190"/>
        <v>2.6315789473684212</v>
      </c>
      <c r="CT128" s="22" t="e">
        <f t="shared" si="191"/>
        <v>#DIV/0!</v>
      </c>
      <c r="CU128" s="22" t="e">
        <f t="shared" si="192"/>
        <v>#DIV/0!</v>
      </c>
      <c r="CV128" s="22">
        <f t="shared" si="193"/>
        <v>0</v>
      </c>
      <c r="CW128" s="22">
        <f t="shared" si="194"/>
        <v>0</v>
      </c>
      <c r="CX128" s="22">
        <f t="shared" si="195"/>
        <v>0</v>
      </c>
      <c r="CY128" s="22" t="e">
        <f t="shared" si="196"/>
        <v>#DIV/0!</v>
      </c>
      <c r="CZ128" s="22">
        <f t="shared" si="197"/>
        <v>0</v>
      </c>
      <c r="DA128" s="22">
        <f t="shared" si="198"/>
        <v>0</v>
      </c>
      <c r="DB128" s="22">
        <f t="shared" si="199"/>
        <v>0</v>
      </c>
      <c r="DC128" s="22">
        <f t="shared" si="200"/>
        <v>0</v>
      </c>
      <c r="DE128" s="22">
        <f t="shared" si="169"/>
        <v>0</v>
      </c>
      <c r="DF128" s="22">
        <f t="shared" si="170"/>
        <v>0</v>
      </c>
      <c r="DG128" s="22">
        <f t="shared" si="171"/>
        <v>1</v>
      </c>
      <c r="DH128" s="22">
        <f t="shared" si="172"/>
        <v>0</v>
      </c>
      <c r="DI128" s="22">
        <f t="shared" si="173"/>
        <v>1</v>
      </c>
      <c r="DJ128" s="22">
        <f t="shared" si="174"/>
        <v>0</v>
      </c>
      <c r="DK128" s="22">
        <f t="shared" si="175"/>
        <v>1</v>
      </c>
      <c r="DL128" s="22">
        <f t="shared" si="176"/>
        <v>0</v>
      </c>
      <c r="DM128" s="22">
        <f t="shared" si="177"/>
        <v>0</v>
      </c>
      <c r="DN128" s="22">
        <f t="shared" si="178"/>
        <v>0</v>
      </c>
      <c r="DO128" s="22">
        <f t="shared" si="179"/>
        <v>0</v>
      </c>
      <c r="DP128" s="22">
        <f t="shared" si="180"/>
        <v>0</v>
      </c>
      <c r="DQ128" s="22">
        <f t="shared" si="181"/>
        <v>0</v>
      </c>
    </row>
    <row r="129" spans="1:121" s="22" customFormat="1" ht="15.75" thickBot="1">
      <c r="A129" s="150" t="str">
        <f>'UEL-UNOPAR'!A11</f>
        <v>UEL UNOPAR</v>
      </c>
      <c r="B129" s="150">
        <f>'UEL-UNOPAR'!B11</f>
        <v>9</v>
      </c>
      <c r="C129" s="150" t="str">
        <f>'UEL-UNOPAR'!C11</f>
        <v>Regina Céla Poli Frederico</v>
      </c>
      <c r="D129" s="99" t="str">
        <f>'UEL-UNOPAR'!D11</f>
        <v>P</v>
      </c>
      <c r="E129" s="150">
        <f>'UEL-UNOPAR'!E11</f>
        <v>0</v>
      </c>
      <c r="F129" s="150">
        <f>'UEL-UNOPAR'!F11</f>
        <v>0</v>
      </c>
      <c r="G129" s="150">
        <f>'UEL-UNOPAR'!G11</f>
        <v>1</v>
      </c>
      <c r="H129" s="150">
        <f>'UEL-UNOPAR'!H11</f>
        <v>0</v>
      </c>
      <c r="I129" s="150">
        <f>'UEL-UNOPAR'!I11</f>
        <v>0</v>
      </c>
      <c r="J129" s="150">
        <f>'UEL-UNOPAR'!J11</f>
        <v>0</v>
      </c>
      <c r="K129" s="150">
        <f>'UEL-UNOPAR'!K11</f>
        <v>4</v>
      </c>
      <c r="L129" s="150">
        <f>'UEL-UNOPAR'!L11</f>
        <v>0</v>
      </c>
      <c r="M129" s="150">
        <f>'UEL-UNOPAR'!M11</f>
        <v>0</v>
      </c>
      <c r="N129" s="150">
        <f>'UEL-UNOPAR'!N11</f>
        <v>0</v>
      </c>
      <c r="O129" s="150">
        <f>'UEL-UNOPAR'!O11</f>
        <v>0</v>
      </c>
      <c r="P129" s="150">
        <f>'UEL-UNOPAR'!P11</f>
        <v>0</v>
      </c>
      <c r="Q129" s="150">
        <f>'UEL-UNOPAR'!Q11</f>
        <v>0</v>
      </c>
      <c r="R129" s="150">
        <f>'UEL-UNOPAR'!R11</f>
        <v>0</v>
      </c>
      <c r="S129" s="150">
        <f>'UEL-UNOPAR'!S11</f>
        <v>0</v>
      </c>
      <c r="T129" s="99" t="str">
        <f>'UEL-UNOPAR'!T11</f>
        <v>P</v>
      </c>
      <c r="U129" s="150">
        <f>'UEL-UNOPAR'!U11</f>
        <v>0</v>
      </c>
      <c r="V129" s="150">
        <f>'UEL-UNOPAR'!V11</f>
        <v>0</v>
      </c>
      <c r="W129" s="150">
        <f>'UEL-UNOPAR'!W11</f>
        <v>0</v>
      </c>
      <c r="X129" s="150">
        <f>'UEL-UNOPAR'!X11</f>
        <v>1</v>
      </c>
      <c r="Y129" s="150">
        <f>'UEL-UNOPAR'!Y11</f>
        <v>0</v>
      </c>
      <c r="Z129" s="150">
        <f>'UEL-UNOPAR'!Z11</f>
        <v>0</v>
      </c>
      <c r="AA129" s="150">
        <f>'UEL-UNOPAR'!AA11</f>
        <v>1</v>
      </c>
      <c r="AB129" s="150">
        <f>'UEL-UNOPAR'!AB11</f>
        <v>0</v>
      </c>
      <c r="AC129" s="150">
        <f>'UEL-UNOPAR'!AC11</f>
        <v>0</v>
      </c>
      <c r="AD129" s="150">
        <f>'UEL-UNOPAR'!AD11</f>
        <v>0</v>
      </c>
      <c r="AE129" s="150">
        <f>'UEL-UNOPAR'!AE11</f>
        <v>0</v>
      </c>
      <c r="AF129" s="150">
        <f>'UEL-UNOPAR'!AF11</f>
        <v>0</v>
      </c>
      <c r="AG129" s="150">
        <f>'UEL-UNOPAR'!AG11</f>
        <v>0</v>
      </c>
      <c r="AH129" s="150">
        <f>'UEL-UNOPAR'!AH11</f>
        <v>0</v>
      </c>
      <c r="AI129" s="150">
        <f>'UEL-UNOPAR'!AI11</f>
        <v>0</v>
      </c>
      <c r="AJ129" s="48"/>
      <c r="AK129" s="89"/>
      <c r="AL129" s="31"/>
      <c r="AM129" s="31"/>
      <c r="AN129" s="25"/>
      <c r="AO129" s="25"/>
      <c r="AP129" s="25"/>
      <c r="AQ129" s="25"/>
      <c r="AR129" s="26"/>
      <c r="AS129" s="24"/>
      <c r="AT129" s="24"/>
      <c r="AU129" s="24"/>
      <c r="AV129" s="24"/>
      <c r="AW129" s="24"/>
      <c r="AX129" s="24"/>
      <c r="AY129" s="24"/>
      <c r="AZ129" s="27">
        <f t="shared" si="141"/>
        <v>2</v>
      </c>
      <c r="BA129" s="28">
        <f t="shared" si="142"/>
        <v>0</v>
      </c>
      <c r="BB129" s="29">
        <f t="shared" si="143"/>
        <v>0</v>
      </c>
      <c r="BC129" s="29">
        <f t="shared" si="144"/>
        <v>0</v>
      </c>
      <c r="BD129" s="29">
        <f t="shared" si="145"/>
        <v>1</v>
      </c>
      <c r="BE129" s="29">
        <f t="shared" si="146"/>
        <v>1</v>
      </c>
      <c r="BF129" s="29">
        <f t="shared" si="147"/>
        <v>1</v>
      </c>
      <c r="BG129" s="29">
        <f t="shared" si="148"/>
        <v>2</v>
      </c>
      <c r="BH129" s="29">
        <f t="shared" si="149"/>
        <v>0</v>
      </c>
      <c r="BI129" s="29">
        <f t="shared" si="150"/>
        <v>0</v>
      </c>
      <c r="BJ129" s="29">
        <f t="shared" si="151"/>
        <v>5</v>
      </c>
      <c r="BK129" s="29">
        <f t="shared" si="152"/>
        <v>0</v>
      </c>
      <c r="BL129" s="29">
        <f t="shared" si="153"/>
        <v>0</v>
      </c>
      <c r="BM129" s="29">
        <f t="shared" si="154"/>
        <v>0</v>
      </c>
      <c r="BN129" s="29">
        <f t="shared" si="155"/>
        <v>0</v>
      </c>
      <c r="BO129" s="29">
        <f t="shared" si="156"/>
        <v>0</v>
      </c>
      <c r="BP129" s="29">
        <f t="shared" si="157"/>
        <v>0</v>
      </c>
      <c r="BQ129" s="29">
        <f t="shared" si="158"/>
        <v>0</v>
      </c>
      <c r="BR129" s="29">
        <f t="shared" si="159"/>
        <v>0</v>
      </c>
      <c r="BS129" s="29">
        <f t="shared" si="160"/>
        <v>0</v>
      </c>
      <c r="BT129" s="29">
        <f t="shared" si="161"/>
        <v>0</v>
      </c>
      <c r="BU129" s="30">
        <f t="shared" si="162"/>
        <v>0</v>
      </c>
      <c r="BV129" s="30">
        <f t="shared" si="163"/>
        <v>0</v>
      </c>
      <c r="BX129" s="28">
        <f t="shared" si="164"/>
        <v>100</v>
      </c>
      <c r="BY129" s="29">
        <f t="shared" si="165"/>
        <v>0</v>
      </c>
      <c r="BZ129" s="29">
        <f t="shared" si="166"/>
        <v>15</v>
      </c>
      <c r="CA129" s="29">
        <f t="shared" si="167"/>
        <v>0</v>
      </c>
      <c r="CB129" s="29">
        <f t="shared" si="168"/>
        <v>0</v>
      </c>
      <c r="CC129" s="30">
        <f t="shared" si="137"/>
        <v>115</v>
      </c>
      <c r="CD129" s="156">
        <f t="shared" si="115"/>
        <v>-31.666666666666657</v>
      </c>
      <c r="CE129" s="22" t="str">
        <f t="shared" si="138"/>
        <v>NAO</v>
      </c>
      <c r="CF129" s="156">
        <f t="shared" si="116"/>
        <v>-71.666666666666657</v>
      </c>
      <c r="CG129" s="22" t="str">
        <f t="shared" si="139"/>
        <v>NAO</v>
      </c>
      <c r="CH129" s="156">
        <f t="shared" si="117"/>
        <v>-111.66666666666666</v>
      </c>
      <c r="CI129" s="22" t="str">
        <f t="shared" si="140"/>
        <v>NAO</v>
      </c>
      <c r="CJ129" s="22">
        <f t="shared" si="182"/>
        <v>0.14363329794541935</v>
      </c>
      <c r="CK129" s="22">
        <f t="shared" si="183"/>
        <v>0.14363329794541935</v>
      </c>
      <c r="CM129" s="22">
        <f t="shared" si="184"/>
        <v>0</v>
      </c>
      <c r="CN129" s="22">
        <f t="shared" si="185"/>
        <v>0</v>
      </c>
      <c r="CO129" s="22">
        <f t="shared" si="186"/>
        <v>0.19880715705765406</v>
      </c>
      <c r="CP129" s="22">
        <f t="shared" si="187"/>
        <v>0.44052863436123346</v>
      </c>
      <c r="CQ129" s="22">
        <f t="shared" si="188"/>
        <v>0</v>
      </c>
      <c r="CR129" s="22">
        <f t="shared" si="189"/>
        <v>0</v>
      </c>
      <c r="CS129" s="22">
        <f t="shared" si="190"/>
        <v>13.157894736842104</v>
      </c>
      <c r="CT129" s="22" t="e">
        <f t="shared" si="191"/>
        <v>#DIV/0!</v>
      </c>
      <c r="CU129" s="22" t="e">
        <f t="shared" si="192"/>
        <v>#DIV/0!</v>
      </c>
      <c r="CV129" s="22">
        <f t="shared" si="193"/>
        <v>0</v>
      </c>
      <c r="CW129" s="22">
        <f t="shared" si="194"/>
        <v>0</v>
      </c>
      <c r="CX129" s="22">
        <f t="shared" si="195"/>
        <v>0</v>
      </c>
      <c r="CY129" s="22" t="e">
        <f t="shared" si="196"/>
        <v>#DIV/0!</v>
      </c>
      <c r="CZ129" s="22">
        <f t="shared" si="197"/>
        <v>0</v>
      </c>
      <c r="DA129" s="22">
        <f t="shared" si="198"/>
        <v>0</v>
      </c>
      <c r="DB129" s="22">
        <f t="shared" si="199"/>
        <v>0</v>
      </c>
      <c r="DC129" s="22">
        <f t="shared" si="200"/>
        <v>0</v>
      </c>
      <c r="DE129" s="22">
        <f t="shared" si="169"/>
        <v>0</v>
      </c>
      <c r="DF129" s="22">
        <f t="shared" si="170"/>
        <v>0</v>
      </c>
      <c r="DG129" s="22">
        <f t="shared" si="171"/>
        <v>1</v>
      </c>
      <c r="DH129" s="22">
        <f t="shared" si="172"/>
        <v>1</v>
      </c>
      <c r="DI129" s="22">
        <f t="shared" si="173"/>
        <v>0</v>
      </c>
      <c r="DJ129" s="22">
        <f t="shared" si="174"/>
        <v>0</v>
      </c>
      <c r="DK129" s="22">
        <f t="shared" si="175"/>
        <v>1</v>
      </c>
      <c r="DL129" s="22">
        <f t="shared" si="176"/>
        <v>0</v>
      </c>
      <c r="DM129" s="22">
        <f t="shared" si="177"/>
        <v>0</v>
      </c>
      <c r="DN129" s="22">
        <f t="shared" si="178"/>
        <v>0</v>
      </c>
      <c r="DO129" s="22">
        <f t="shared" si="179"/>
        <v>0</v>
      </c>
      <c r="DP129" s="22">
        <f t="shared" si="180"/>
        <v>0</v>
      </c>
      <c r="DQ129" s="22">
        <f t="shared" si="181"/>
        <v>0</v>
      </c>
    </row>
    <row r="130" spans="1:121" s="22" customFormat="1" ht="15.75" thickBot="1">
      <c r="A130" s="150" t="str">
        <f>'UEL-UNOPAR'!A12</f>
        <v>UEL UNOPAR</v>
      </c>
      <c r="B130" s="150">
        <f>'UEL-UNOPAR'!B12</f>
        <v>10</v>
      </c>
      <c r="C130" s="150" t="str">
        <f>'UEL-UNOPAR'!C12</f>
        <v>Edson Lopes Lavado</v>
      </c>
      <c r="D130" s="99" t="str">
        <f>'UEL-UNOPAR'!D12</f>
        <v>C</v>
      </c>
      <c r="E130" s="150">
        <f>'UEL-UNOPAR'!E12</f>
        <v>0</v>
      </c>
      <c r="F130" s="150">
        <f>'UEL-UNOPAR'!F12</f>
        <v>0</v>
      </c>
      <c r="G130" s="150">
        <f>'UEL-UNOPAR'!G12</f>
        <v>0</v>
      </c>
      <c r="H130" s="150">
        <f>'UEL-UNOPAR'!H12</f>
        <v>0</v>
      </c>
      <c r="I130" s="150">
        <f>'UEL-UNOPAR'!I12</f>
        <v>0</v>
      </c>
      <c r="J130" s="150">
        <f>'UEL-UNOPAR'!J12</f>
        <v>0</v>
      </c>
      <c r="K130" s="150">
        <f>'UEL-UNOPAR'!K12</f>
        <v>0</v>
      </c>
      <c r="L130" s="150">
        <f>'UEL-UNOPAR'!L12</f>
        <v>0</v>
      </c>
      <c r="M130" s="150">
        <f>'UEL-UNOPAR'!M12</f>
        <v>0</v>
      </c>
      <c r="N130" s="150">
        <f>'UEL-UNOPAR'!N12</f>
        <v>0</v>
      </c>
      <c r="O130" s="150">
        <f>'UEL-UNOPAR'!O12</f>
        <v>0</v>
      </c>
      <c r="P130" s="150">
        <f>'UEL-UNOPAR'!P12</f>
        <v>0</v>
      </c>
      <c r="Q130" s="150">
        <f>'UEL-UNOPAR'!Q12</f>
        <v>0</v>
      </c>
      <c r="R130" s="150">
        <f>'UEL-UNOPAR'!R12</f>
        <v>0</v>
      </c>
      <c r="S130" s="150">
        <f>'UEL-UNOPAR'!S12</f>
        <v>0</v>
      </c>
      <c r="T130" s="99" t="str">
        <f>'UEL-UNOPAR'!T12</f>
        <v>P</v>
      </c>
      <c r="U130" s="150">
        <f>'UEL-UNOPAR'!U12</f>
        <v>2</v>
      </c>
      <c r="V130" s="150">
        <f>'UEL-UNOPAR'!V12</f>
        <v>0</v>
      </c>
      <c r="W130" s="150">
        <f>'UEL-UNOPAR'!W12</f>
        <v>0</v>
      </c>
      <c r="X130" s="150">
        <f>'UEL-UNOPAR'!X12</f>
        <v>1</v>
      </c>
      <c r="Y130" s="150">
        <f>'UEL-UNOPAR'!Y12</f>
        <v>0</v>
      </c>
      <c r="Z130" s="150">
        <f>'UEL-UNOPAR'!Z12</f>
        <v>0</v>
      </c>
      <c r="AA130" s="150">
        <f>'UEL-UNOPAR'!AA12</f>
        <v>0</v>
      </c>
      <c r="AB130" s="150">
        <f>'UEL-UNOPAR'!AB12</f>
        <v>0</v>
      </c>
      <c r="AC130" s="150">
        <f>'UEL-UNOPAR'!AC12</f>
        <v>0</v>
      </c>
      <c r="AD130" s="150">
        <f>'UEL-UNOPAR'!AD12</f>
        <v>0</v>
      </c>
      <c r="AE130" s="150">
        <f>'UEL-UNOPAR'!AE12</f>
        <v>0</v>
      </c>
      <c r="AF130" s="150">
        <f>'UEL-UNOPAR'!AF12</f>
        <v>0</v>
      </c>
      <c r="AG130" s="150">
        <f>'UEL-UNOPAR'!AG12</f>
        <v>0</v>
      </c>
      <c r="AH130" s="150">
        <f>'UEL-UNOPAR'!AH12</f>
        <v>0</v>
      </c>
      <c r="AI130" s="150">
        <f>'UEL-UNOPAR'!AI12</f>
        <v>0</v>
      </c>
      <c r="AJ130" s="48"/>
      <c r="AK130" s="89"/>
      <c r="AL130" s="31"/>
      <c r="AM130" s="31"/>
      <c r="AN130" s="25"/>
      <c r="AO130" s="25"/>
      <c r="AP130" s="25"/>
      <c r="AQ130" s="25"/>
      <c r="AR130" s="26"/>
      <c r="AS130" s="24"/>
      <c r="AT130" s="24"/>
      <c r="AU130" s="24"/>
      <c r="AV130" s="24"/>
      <c r="AW130" s="24"/>
      <c r="AX130" s="24"/>
      <c r="AY130" s="24"/>
      <c r="AZ130" s="27">
        <f t="shared" si="141"/>
        <v>1</v>
      </c>
      <c r="BA130" s="28">
        <f t="shared" si="142"/>
        <v>2</v>
      </c>
      <c r="BB130" s="29">
        <f t="shared" si="143"/>
        <v>0</v>
      </c>
      <c r="BC130" s="29">
        <f t="shared" si="144"/>
        <v>2</v>
      </c>
      <c r="BD130" s="29">
        <f t="shared" si="145"/>
        <v>0</v>
      </c>
      <c r="BE130" s="29">
        <f t="shared" si="146"/>
        <v>2</v>
      </c>
      <c r="BF130" s="29">
        <f t="shared" si="147"/>
        <v>1</v>
      </c>
      <c r="BG130" s="29">
        <f t="shared" si="148"/>
        <v>3</v>
      </c>
      <c r="BH130" s="29">
        <f t="shared" si="149"/>
        <v>0</v>
      </c>
      <c r="BI130" s="29">
        <f t="shared" si="150"/>
        <v>0</v>
      </c>
      <c r="BJ130" s="29">
        <f t="shared" si="151"/>
        <v>0</v>
      </c>
      <c r="BK130" s="29">
        <f t="shared" si="152"/>
        <v>0</v>
      </c>
      <c r="BL130" s="29">
        <f t="shared" si="153"/>
        <v>0</v>
      </c>
      <c r="BM130" s="29">
        <f t="shared" si="154"/>
        <v>0</v>
      </c>
      <c r="BN130" s="29">
        <f t="shared" si="155"/>
        <v>0</v>
      </c>
      <c r="BO130" s="29">
        <f t="shared" si="156"/>
        <v>0</v>
      </c>
      <c r="BP130" s="29">
        <f t="shared" si="157"/>
        <v>0</v>
      </c>
      <c r="BQ130" s="29">
        <f t="shared" si="158"/>
        <v>0</v>
      </c>
      <c r="BR130" s="29">
        <f t="shared" si="159"/>
        <v>0</v>
      </c>
      <c r="BS130" s="29">
        <f t="shared" si="160"/>
        <v>0</v>
      </c>
      <c r="BT130" s="29">
        <f t="shared" si="161"/>
        <v>0</v>
      </c>
      <c r="BU130" s="30">
        <f t="shared" si="162"/>
        <v>0</v>
      </c>
      <c r="BV130" s="30">
        <f t="shared" si="163"/>
        <v>0</v>
      </c>
      <c r="BX130" s="28">
        <f t="shared" si="164"/>
        <v>240</v>
      </c>
      <c r="BY130" s="29">
        <f t="shared" si="165"/>
        <v>0</v>
      </c>
      <c r="BZ130" s="29">
        <f t="shared" si="166"/>
        <v>0</v>
      </c>
      <c r="CA130" s="29">
        <f t="shared" si="167"/>
        <v>0</v>
      </c>
      <c r="CB130" s="29">
        <f t="shared" si="168"/>
        <v>0</v>
      </c>
      <c r="CC130" s="30">
        <f t="shared" si="137"/>
        <v>240</v>
      </c>
      <c r="CD130" s="156">
        <f t="shared" si="115"/>
        <v>166.66666666666669</v>
      </c>
      <c r="CE130" s="22">
        <f t="shared" si="138"/>
        <v>3</v>
      </c>
      <c r="CF130" s="156">
        <f t="shared" si="116"/>
        <v>146.66666666666669</v>
      </c>
      <c r="CG130" s="22">
        <f t="shared" si="139"/>
        <v>4</v>
      </c>
      <c r="CH130" s="156">
        <f t="shared" si="117"/>
        <v>126.66666666666667</v>
      </c>
      <c r="CI130" s="22">
        <f t="shared" si="140"/>
        <v>5</v>
      </c>
      <c r="CJ130" s="22">
        <f t="shared" si="182"/>
        <v>0.29975644788609257</v>
      </c>
      <c r="CK130" s="22">
        <f t="shared" si="183"/>
        <v>0.29975644788609257</v>
      </c>
      <c r="CM130" s="22">
        <f t="shared" si="184"/>
        <v>1.6</v>
      </c>
      <c r="CN130" s="22">
        <f t="shared" si="185"/>
        <v>0</v>
      </c>
      <c r="CO130" s="22">
        <f t="shared" si="186"/>
        <v>0</v>
      </c>
      <c r="CP130" s="22">
        <f t="shared" si="187"/>
        <v>0.44052863436123346</v>
      </c>
      <c r="CQ130" s="22">
        <f t="shared" si="188"/>
        <v>0</v>
      </c>
      <c r="CR130" s="22">
        <f t="shared" si="189"/>
        <v>0</v>
      </c>
      <c r="CS130" s="22">
        <f t="shared" si="190"/>
        <v>0</v>
      </c>
      <c r="CT130" s="22" t="e">
        <f t="shared" si="191"/>
        <v>#DIV/0!</v>
      </c>
      <c r="CU130" s="22" t="e">
        <f t="shared" si="192"/>
        <v>#DIV/0!</v>
      </c>
      <c r="CV130" s="22">
        <f t="shared" si="193"/>
        <v>0</v>
      </c>
      <c r="CW130" s="22">
        <f t="shared" si="194"/>
        <v>0</v>
      </c>
      <c r="CX130" s="22">
        <f t="shared" si="195"/>
        <v>0</v>
      </c>
      <c r="CY130" s="22" t="e">
        <f t="shared" si="196"/>
        <v>#DIV/0!</v>
      </c>
      <c r="CZ130" s="22">
        <f t="shared" si="197"/>
        <v>0</v>
      </c>
      <c r="DA130" s="22">
        <f t="shared" si="198"/>
        <v>0</v>
      </c>
      <c r="DB130" s="22">
        <f t="shared" si="199"/>
        <v>0</v>
      </c>
      <c r="DC130" s="22">
        <f t="shared" si="200"/>
        <v>0</v>
      </c>
      <c r="DE130" s="22">
        <f t="shared" si="169"/>
        <v>1</v>
      </c>
      <c r="DF130" s="22">
        <f t="shared" si="170"/>
        <v>0</v>
      </c>
      <c r="DG130" s="22">
        <f t="shared" si="171"/>
        <v>0</v>
      </c>
      <c r="DH130" s="22">
        <f t="shared" si="172"/>
        <v>1</v>
      </c>
      <c r="DI130" s="22">
        <f t="shared" si="173"/>
        <v>0</v>
      </c>
      <c r="DJ130" s="22">
        <f t="shared" si="174"/>
        <v>0</v>
      </c>
      <c r="DK130" s="22">
        <f t="shared" si="175"/>
        <v>0</v>
      </c>
      <c r="DL130" s="22">
        <f t="shared" si="176"/>
        <v>0</v>
      </c>
      <c r="DM130" s="22">
        <f t="shared" si="177"/>
        <v>0</v>
      </c>
      <c r="DN130" s="22">
        <f t="shared" si="178"/>
        <v>0</v>
      </c>
      <c r="DO130" s="22">
        <f t="shared" si="179"/>
        <v>0</v>
      </c>
      <c r="DP130" s="22">
        <f t="shared" si="180"/>
        <v>0</v>
      </c>
      <c r="DQ130" s="22">
        <f t="shared" si="181"/>
        <v>0</v>
      </c>
    </row>
    <row r="131" spans="1:121" s="22" customFormat="1" ht="15.75" thickBot="1">
      <c r="A131" s="104" t="str">
        <f>UFSCSPA!A3</f>
        <v>UFCSPA</v>
      </c>
      <c r="B131" s="104">
        <f>UFSCSPA!B3</f>
        <v>1</v>
      </c>
      <c r="C131" s="104" t="str">
        <f>UFSCSPA!C3</f>
        <v>ALBERTO ANTÔNIO RASIA FILHO</v>
      </c>
      <c r="D131" s="99" t="str">
        <f>UFSCSPA!D3</f>
        <v>P</v>
      </c>
      <c r="E131" s="104">
        <f>UFSCSPA!E3</f>
        <v>1</v>
      </c>
      <c r="F131" s="104">
        <f>UFSCSPA!F3</f>
        <v>3</v>
      </c>
      <c r="G131" s="104">
        <f>UFSCSPA!G3</f>
        <v>1</v>
      </c>
      <c r="H131" s="104">
        <f>UFSCSPA!H3</f>
        <v>0</v>
      </c>
      <c r="I131" s="104">
        <f>UFSCSPA!I3</f>
        <v>0</v>
      </c>
      <c r="J131" s="104">
        <f>UFSCSPA!J3</f>
        <v>0</v>
      </c>
      <c r="K131" s="104">
        <f>UFSCSPA!K3</f>
        <v>0</v>
      </c>
      <c r="L131" s="104">
        <f>UFSCSPA!L3</f>
        <v>0</v>
      </c>
      <c r="M131" s="104">
        <f>UFSCSPA!M3</f>
        <v>0</v>
      </c>
      <c r="N131" s="104">
        <f>UFSCSPA!N3</f>
        <v>0</v>
      </c>
      <c r="O131" s="104">
        <f>UFSCSPA!O3</f>
        <v>0</v>
      </c>
      <c r="P131" s="104">
        <f>UFSCSPA!P3</f>
        <v>0</v>
      </c>
      <c r="Q131" s="104">
        <f>UFSCSPA!Q3</f>
        <v>0</v>
      </c>
      <c r="R131" s="104">
        <f>UFSCSPA!R3</f>
        <v>0</v>
      </c>
      <c r="S131" s="104">
        <f>UFSCSPA!S3</f>
        <v>0</v>
      </c>
      <c r="T131" s="99" t="str">
        <f>UFSCSPA!T3</f>
        <v>P</v>
      </c>
      <c r="U131" s="104">
        <f>UFSCSPA!U3</f>
        <v>0</v>
      </c>
      <c r="V131" s="104">
        <f>UFSCSPA!V3</f>
        <v>0</v>
      </c>
      <c r="W131" s="104">
        <f>UFSCSPA!W3</f>
        <v>0</v>
      </c>
      <c r="X131" s="104">
        <f>UFSCSPA!X3</f>
        <v>0</v>
      </c>
      <c r="Y131" s="104">
        <f>UFSCSPA!Y3</f>
        <v>1</v>
      </c>
      <c r="Z131" s="104">
        <f>UFSCSPA!Z3</f>
        <v>0</v>
      </c>
      <c r="AA131" s="104">
        <f>UFSCSPA!AA3</f>
        <v>0</v>
      </c>
      <c r="AB131" s="104">
        <f>UFSCSPA!AB3</f>
        <v>0</v>
      </c>
      <c r="AC131" s="104">
        <f>UFSCSPA!AC3</f>
        <v>0</v>
      </c>
      <c r="AD131" s="104">
        <f>UFSCSPA!AD3</f>
        <v>0</v>
      </c>
      <c r="AE131" s="104">
        <f>UFSCSPA!AE3</f>
        <v>0</v>
      </c>
      <c r="AF131" s="104">
        <f>UFSCSPA!AF3</f>
        <v>0</v>
      </c>
      <c r="AG131" s="104">
        <f>UFSCSPA!AG3</f>
        <v>0</v>
      </c>
      <c r="AH131" s="104">
        <f>UFSCSPA!AH3</f>
        <v>0</v>
      </c>
      <c r="AI131" s="104">
        <f>UFSCSPA!AI3</f>
        <v>0</v>
      </c>
      <c r="AJ131" s="48"/>
      <c r="AK131" s="89"/>
      <c r="AL131" s="31"/>
      <c r="AM131" s="31"/>
      <c r="AN131" s="25"/>
      <c r="AO131" s="25"/>
      <c r="AP131" s="25"/>
      <c r="AQ131" s="25"/>
      <c r="AR131" s="26"/>
      <c r="AS131" s="24"/>
      <c r="AT131" s="24"/>
      <c r="AU131" s="24"/>
      <c r="AV131" s="24"/>
      <c r="AW131" s="24"/>
      <c r="AX131" s="24"/>
      <c r="AY131" s="24"/>
      <c r="AZ131" s="27">
        <f t="shared" si="141"/>
        <v>2</v>
      </c>
      <c r="BA131" s="28">
        <f t="shared" si="142"/>
        <v>1</v>
      </c>
      <c r="BB131" s="29">
        <f t="shared" si="143"/>
        <v>3</v>
      </c>
      <c r="BC131" s="29">
        <f t="shared" si="144"/>
        <v>4</v>
      </c>
      <c r="BD131" s="29">
        <f t="shared" si="145"/>
        <v>1</v>
      </c>
      <c r="BE131" s="29">
        <f t="shared" si="146"/>
        <v>5</v>
      </c>
      <c r="BF131" s="29">
        <f t="shared" si="147"/>
        <v>0</v>
      </c>
      <c r="BG131" s="29">
        <f t="shared" si="148"/>
        <v>5</v>
      </c>
      <c r="BH131" s="29">
        <f t="shared" si="149"/>
        <v>1</v>
      </c>
      <c r="BI131" s="29">
        <f t="shared" si="150"/>
        <v>0</v>
      </c>
      <c r="BJ131" s="29">
        <f t="shared" si="151"/>
        <v>0</v>
      </c>
      <c r="BK131" s="29">
        <f t="shared" si="152"/>
        <v>0</v>
      </c>
      <c r="BL131" s="29">
        <f t="shared" si="153"/>
        <v>0</v>
      </c>
      <c r="BM131" s="29">
        <f t="shared" si="154"/>
        <v>0</v>
      </c>
      <c r="BN131" s="29">
        <f t="shared" si="155"/>
        <v>0</v>
      </c>
      <c r="BO131" s="29">
        <f t="shared" si="156"/>
        <v>0</v>
      </c>
      <c r="BP131" s="29">
        <f t="shared" si="157"/>
        <v>0</v>
      </c>
      <c r="BQ131" s="29">
        <f t="shared" si="158"/>
        <v>0</v>
      </c>
      <c r="BR131" s="29">
        <f t="shared" si="159"/>
        <v>0</v>
      </c>
      <c r="BS131" s="29">
        <f t="shared" si="160"/>
        <v>0</v>
      </c>
      <c r="BT131" s="29">
        <f t="shared" si="161"/>
        <v>0</v>
      </c>
      <c r="BU131" s="30">
        <f t="shared" si="162"/>
        <v>0</v>
      </c>
      <c r="BV131" s="30">
        <f t="shared" si="163"/>
        <v>0</v>
      </c>
      <c r="BX131" s="28">
        <f t="shared" si="164"/>
        <v>420</v>
      </c>
      <c r="BY131" s="29">
        <f t="shared" si="165"/>
        <v>0</v>
      </c>
      <c r="BZ131" s="29">
        <f t="shared" si="166"/>
        <v>0</v>
      </c>
      <c r="CA131" s="29">
        <f t="shared" si="167"/>
        <v>0</v>
      </c>
      <c r="CB131" s="29">
        <f t="shared" si="168"/>
        <v>0</v>
      </c>
      <c r="CC131" s="30">
        <f t="shared" si="137"/>
        <v>420</v>
      </c>
      <c r="CD131" s="156">
        <f t="shared" ref="CD131:CD188" si="201">$CC131-(($CE$2/3)*$AZ131)</f>
        <v>273.33333333333337</v>
      </c>
      <c r="CE131" s="22">
        <f t="shared" si="138"/>
        <v>3</v>
      </c>
      <c r="CF131" s="156">
        <f t="shared" ref="CF131:CF188" si="202">$CC131-(($CG$2/3)*$AZ131)</f>
        <v>233.33333333333334</v>
      </c>
      <c r="CG131" s="22">
        <f t="shared" si="139"/>
        <v>4</v>
      </c>
      <c r="CH131" s="156">
        <f t="shared" ref="CH131:CH188" si="203">$CC131-(($CI$2/3)*$AZ131)</f>
        <v>193.33333333333334</v>
      </c>
      <c r="CI131" s="22">
        <f t="shared" si="140"/>
        <v>5</v>
      </c>
      <c r="CJ131" s="22">
        <f t="shared" ref="CJ131:CJ162" si="204">(CC131)/(SUM($CC$3:$CC$188))*100</f>
        <v>0.52457378380066189</v>
      </c>
      <c r="CK131" s="22">
        <f t="shared" ref="CK131:CK162" si="205">(CC131/(SUM($CC$3:$CC$188))*100)</f>
        <v>0.52457378380066189</v>
      </c>
      <c r="CM131" s="22">
        <f t="shared" ref="CM131:CM162" si="206">BA131/(SUM(BA$3:BA$188)/100)</f>
        <v>0.8</v>
      </c>
      <c r="CN131" s="22">
        <f t="shared" ref="CN131:CN162" si="207">BB131/(SUM(BB$3:BB$188)/100)</f>
        <v>0.95238095238095244</v>
      </c>
      <c r="CO131" s="22">
        <f t="shared" ref="CO131:CO162" si="208">BD131/(SUM(BD$3:BD$188)/100)</f>
        <v>0.19880715705765406</v>
      </c>
      <c r="CP131" s="22">
        <f t="shared" ref="CP131:CP162" si="209">BF131/(SUM(BF$3:BF$188)/100)</f>
        <v>0</v>
      </c>
      <c r="CQ131" s="22">
        <f t="shared" ref="CQ131:CQ162" si="210">BH131/(SUM(BH$3:BH$188)/100)</f>
        <v>1.0101010101010102</v>
      </c>
      <c r="CR131" s="22">
        <f t="shared" ref="CR131:CR162" si="211">BI131/(SUM(BI$3:BI$188)/100)</f>
        <v>0</v>
      </c>
      <c r="CS131" s="22">
        <f t="shared" ref="CS131:CS162" si="212">BJ131/(SUM(BJ$3:BJ$188)/100)</f>
        <v>0</v>
      </c>
      <c r="CT131" s="22" t="e">
        <f t="shared" ref="CT131:CT162" si="213">BK131/(SUM(BK$3:BK$188)/100)</f>
        <v>#DIV/0!</v>
      </c>
      <c r="CU131" s="22" t="e">
        <f t="shared" ref="CU131:CU162" si="214">BL131/(SUM(BL$3:BL$188)/100)</f>
        <v>#DIV/0!</v>
      </c>
      <c r="CV131" s="22">
        <f t="shared" ref="CV131:CV162" si="215">BN131/(SUM(BN$3:BN$188)/100)</f>
        <v>0</v>
      </c>
      <c r="CW131" s="22">
        <f t="shared" ref="CW131:CW162" si="216">BO131/(SUM(BO$3:BO$188)/100)</f>
        <v>0</v>
      </c>
      <c r="CX131" s="22">
        <f t="shared" ref="CX131:CX162" si="217">BP131/(SUM(BP$3:BP$188)/100)</f>
        <v>0</v>
      </c>
      <c r="CY131" s="22" t="e">
        <f t="shared" ref="CY131:CY162" si="218">BQ131/(SUM(BQ$3:BQ$188)/100)</f>
        <v>#DIV/0!</v>
      </c>
      <c r="CZ131" s="22">
        <f t="shared" ref="CZ131:CZ162" si="219">BR131/(SUM(BR$3:BR$188)/100)</f>
        <v>0</v>
      </c>
      <c r="DA131" s="22">
        <f t="shared" ref="DA131:DA162" si="220">BT131/(SUM(BT$3:BT$188)/100)</f>
        <v>0</v>
      </c>
      <c r="DB131" s="22">
        <f t="shared" ref="DB131:DB162" si="221">BU131/(SUM(BU$3:BU$188)/100)</f>
        <v>0</v>
      </c>
      <c r="DC131" s="22">
        <f t="shared" ref="DC131:DC162" si="222">BV131/(SUM(BV$3:BV$188)/100)</f>
        <v>0</v>
      </c>
      <c r="DE131" s="22">
        <f t="shared" si="169"/>
        <v>1</v>
      </c>
      <c r="DF131" s="22">
        <f t="shared" si="170"/>
        <v>1</v>
      </c>
      <c r="DG131" s="22">
        <f t="shared" si="171"/>
        <v>1</v>
      </c>
      <c r="DH131" s="22">
        <f t="shared" si="172"/>
        <v>0</v>
      </c>
      <c r="DI131" s="22">
        <f t="shared" si="173"/>
        <v>1</v>
      </c>
      <c r="DJ131" s="22">
        <f t="shared" si="174"/>
        <v>0</v>
      </c>
      <c r="DK131" s="22">
        <f t="shared" si="175"/>
        <v>0</v>
      </c>
      <c r="DL131" s="22">
        <f t="shared" si="176"/>
        <v>0</v>
      </c>
      <c r="DM131" s="22">
        <f t="shared" si="177"/>
        <v>0</v>
      </c>
      <c r="DN131" s="22">
        <f t="shared" si="178"/>
        <v>0</v>
      </c>
      <c r="DO131" s="22">
        <f t="shared" si="179"/>
        <v>0</v>
      </c>
      <c r="DP131" s="22">
        <f t="shared" si="180"/>
        <v>0</v>
      </c>
      <c r="DQ131" s="22">
        <f t="shared" si="181"/>
        <v>0</v>
      </c>
    </row>
    <row r="132" spans="1:121" s="22" customFormat="1" ht="15.75" thickBot="1">
      <c r="A132" s="104" t="str">
        <f>UFSCSPA!A4</f>
        <v>UFCSPA</v>
      </c>
      <c r="B132" s="104">
        <f>UFSCSPA!B4</f>
        <v>2</v>
      </c>
      <c r="C132" s="104" t="str">
        <f>UFSCSPA!C4</f>
        <v>ALCYR ALVES DE OLIVEIRA JÚNIOR</v>
      </c>
      <c r="D132" s="99" t="str">
        <f>UFSCSPA!D4</f>
        <v>P</v>
      </c>
      <c r="E132" s="104">
        <f>UFSCSPA!E4</f>
        <v>0</v>
      </c>
      <c r="F132" s="104">
        <f>UFSCSPA!F4</f>
        <v>0</v>
      </c>
      <c r="G132" s="104">
        <f>UFSCSPA!G4</f>
        <v>0</v>
      </c>
      <c r="H132" s="104">
        <f>UFSCSPA!H4</f>
        <v>0</v>
      </c>
      <c r="I132" s="104">
        <f>UFSCSPA!I4</f>
        <v>0</v>
      </c>
      <c r="J132" s="104">
        <f>UFSCSPA!J4</f>
        <v>0</v>
      </c>
      <c r="K132" s="104">
        <f>UFSCSPA!K4</f>
        <v>0</v>
      </c>
      <c r="L132" s="104">
        <f>UFSCSPA!L4</f>
        <v>0</v>
      </c>
      <c r="M132" s="104">
        <f>UFSCSPA!M4</f>
        <v>0</v>
      </c>
      <c r="N132" s="104">
        <f>UFSCSPA!N4</f>
        <v>0</v>
      </c>
      <c r="O132" s="104">
        <f>UFSCSPA!O4</f>
        <v>0</v>
      </c>
      <c r="P132" s="104">
        <f>UFSCSPA!P4</f>
        <v>0</v>
      </c>
      <c r="Q132" s="104">
        <f>UFSCSPA!Q4</f>
        <v>0</v>
      </c>
      <c r="R132" s="104">
        <f>UFSCSPA!R4</f>
        <v>0</v>
      </c>
      <c r="S132" s="104">
        <f>UFSCSPA!S4</f>
        <v>0</v>
      </c>
      <c r="T132" s="99" t="str">
        <f>UFSCSPA!T4</f>
        <v>P</v>
      </c>
      <c r="U132" s="104">
        <f>UFSCSPA!U4</f>
        <v>0</v>
      </c>
      <c r="V132" s="104">
        <f>UFSCSPA!V4</f>
        <v>0</v>
      </c>
      <c r="W132" s="104">
        <f>UFSCSPA!W4</f>
        <v>1</v>
      </c>
      <c r="X132" s="104">
        <f>UFSCSPA!X4</f>
        <v>0</v>
      </c>
      <c r="Y132" s="104">
        <f>UFSCSPA!Y4</f>
        <v>0</v>
      </c>
      <c r="Z132" s="104">
        <f>UFSCSPA!Z4</f>
        <v>0</v>
      </c>
      <c r="AA132" s="104">
        <f>UFSCSPA!AA4</f>
        <v>0</v>
      </c>
      <c r="AB132" s="104">
        <f>UFSCSPA!AB4</f>
        <v>0</v>
      </c>
      <c r="AC132" s="104">
        <f>UFSCSPA!AC4</f>
        <v>0</v>
      </c>
      <c r="AD132" s="104">
        <f>UFSCSPA!AD4</f>
        <v>0</v>
      </c>
      <c r="AE132" s="104">
        <f>UFSCSPA!AE4</f>
        <v>0</v>
      </c>
      <c r="AF132" s="104">
        <f>UFSCSPA!AF4</f>
        <v>0</v>
      </c>
      <c r="AG132" s="104">
        <f>UFSCSPA!AG4</f>
        <v>0</v>
      </c>
      <c r="AH132" s="104">
        <f>UFSCSPA!AH4</f>
        <v>0</v>
      </c>
      <c r="AI132" s="104">
        <f>UFSCSPA!AI4</f>
        <v>0</v>
      </c>
      <c r="AJ132" s="48"/>
      <c r="AK132" s="89"/>
      <c r="AL132" s="31"/>
      <c r="AM132" s="31"/>
      <c r="AN132" s="25"/>
      <c r="AO132" s="25"/>
      <c r="AP132" s="25"/>
      <c r="AQ132" s="25"/>
      <c r="AR132" s="26"/>
      <c r="AS132" s="24"/>
      <c r="AT132" s="24"/>
      <c r="AU132" s="24"/>
      <c r="AV132" s="24"/>
      <c r="AW132" s="24"/>
      <c r="AX132" s="24"/>
      <c r="AY132" s="24"/>
      <c r="AZ132" s="27">
        <f t="shared" si="141"/>
        <v>2</v>
      </c>
      <c r="BA132" s="28">
        <f t="shared" si="142"/>
        <v>0</v>
      </c>
      <c r="BB132" s="29">
        <f t="shared" si="143"/>
        <v>0</v>
      </c>
      <c r="BC132" s="29">
        <f t="shared" si="144"/>
        <v>0</v>
      </c>
      <c r="BD132" s="29">
        <f t="shared" si="145"/>
        <v>1</v>
      </c>
      <c r="BE132" s="29">
        <f t="shared" si="146"/>
        <v>1</v>
      </c>
      <c r="BF132" s="29">
        <f t="shared" si="147"/>
        <v>0</v>
      </c>
      <c r="BG132" s="29">
        <f t="shared" si="148"/>
        <v>1</v>
      </c>
      <c r="BH132" s="29">
        <f t="shared" si="149"/>
        <v>0</v>
      </c>
      <c r="BI132" s="29">
        <f t="shared" si="150"/>
        <v>0</v>
      </c>
      <c r="BJ132" s="29">
        <f t="shared" si="151"/>
        <v>0</v>
      </c>
      <c r="BK132" s="29">
        <f t="shared" si="152"/>
        <v>0</v>
      </c>
      <c r="BL132" s="29">
        <f t="shared" si="153"/>
        <v>0</v>
      </c>
      <c r="BM132" s="29">
        <f t="shared" si="154"/>
        <v>0</v>
      </c>
      <c r="BN132" s="29">
        <f t="shared" si="155"/>
        <v>0</v>
      </c>
      <c r="BO132" s="29">
        <f t="shared" si="156"/>
        <v>0</v>
      </c>
      <c r="BP132" s="29">
        <f t="shared" si="157"/>
        <v>0</v>
      </c>
      <c r="BQ132" s="29">
        <f t="shared" si="158"/>
        <v>0</v>
      </c>
      <c r="BR132" s="29">
        <f t="shared" si="159"/>
        <v>0</v>
      </c>
      <c r="BS132" s="29">
        <f t="shared" si="160"/>
        <v>0</v>
      </c>
      <c r="BT132" s="29">
        <f t="shared" si="161"/>
        <v>0</v>
      </c>
      <c r="BU132" s="30">
        <f t="shared" si="162"/>
        <v>0</v>
      </c>
      <c r="BV132" s="30">
        <f t="shared" si="163"/>
        <v>0</v>
      </c>
      <c r="BX132" s="28">
        <f t="shared" si="164"/>
        <v>60</v>
      </c>
      <c r="BY132" s="29">
        <f t="shared" si="165"/>
        <v>0</v>
      </c>
      <c r="BZ132" s="29">
        <f t="shared" si="166"/>
        <v>0</v>
      </c>
      <c r="CA132" s="29">
        <f t="shared" si="167"/>
        <v>0</v>
      </c>
      <c r="CB132" s="29">
        <f t="shared" si="168"/>
        <v>0</v>
      </c>
      <c r="CC132" s="30">
        <f t="shared" ref="CC132:CC188" si="223">IF(AZ132&gt;0,SUM(BX132:CB132), "")</f>
        <v>60</v>
      </c>
      <c r="CD132" s="156">
        <f t="shared" si="201"/>
        <v>-86.666666666666657</v>
      </c>
      <c r="CE132" s="22" t="str">
        <f t="shared" ref="CE132:CE187" si="224">IF(AZ132=0," ",IF(CD132&gt;=0,3,"NAO"))</f>
        <v>NAO</v>
      </c>
      <c r="CF132" s="156">
        <f t="shared" si="202"/>
        <v>-126.66666666666666</v>
      </c>
      <c r="CG132" s="22" t="str">
        <f t="shared" ref="CG132:CG187" si="225">IF(AZ132=0," ",IF(CF132&gt;=0,4,"NAO"))</f>
        <v>NAO</v>
      </c>
      <c r="CH132" s="156">
        <f t="shared" si="203"/>
        <v>-166.66666666666666</v>
      </c>
      <c r="CI132" s="22" t="str">
        <f t="shared" ref="CI132:CI187" si="226">IF(AZ132=0," ",IF(CH132&gt;=0,5,"NAO"))</f>
        <v>NAO</v>
      </c>
      <c r="CJ132" s="22">
        <f t="shared" si="204"/>
        <v>7.4939111971523142E-2</v>
      </c>
      <c r="CK132" s="22">
        <f t="shared" si="205"/>
        <v>7.4939111971523142E-2</v>
      </c>
      <c r="CM132" s="22">
        <f t="shared" si="206"/>
        <v>0</v>
      </c>
      <c r="CN132" s="22">
        <f t="shared" si="207"/>
        <v>0</v>
      </c>
      <c r="CO132" s="22">
        <f t="shared" si="208"/>
        <v>0.19880715705765406</v>
      </c>
      <c r="CP132" s="22">
        <f t="shared" si="209"/>
        <v>0</v>
      </c>
      <c r="CQ132" s="22">
        <f t="shared" si="210"/>
        <v>0</v>
      </c>
      <c r="CR132" s="22">
        <f t="shared" si="211"/>
        <v>0</v>
      </c>
      <c r="CS132" s="22">
        <f t="shared" si="212"/>
        <v>0</v>
      </c>
      <c r="CT132" s="22" t="e">
        <f t="shared" si="213"/>
        <v>#DIV/0!</v>
      </c>
      <c r="CU132" s="22" t="e">
        <f t="shared" si="214"/>
        <v>#DIV/0!</v>
      </c>
      <c r="CV132" s="22">
        <f t="shared" si="215"/>
        <v>0</v>
      </c>
      <c r="CW132" s="22">
        <f t="shared" si="216"/>
        <v>0</v>
      </c>
      <c r="CX132" s="22">
        <f t="shared" si="217"/>
        <v>0</v>
      </c>
      <c r="CY132" s="22" t="e">
        <f t="shared" si="218"/>
        <v>#DIV/0!</v>
      </c>
      <c r="CZ132" s="22">
        <f t="shared" si="219"/>
        <v>0</v>
      </c>
      <c r="DA132" s="22">
        <f t="shared" si="220"/>
        <v>0</v>
      </c>
      <c r="DB132" s="22">
        <f t="shared" si="221"/>
        <v>0</v>
      </c>
      <c r="DC132" s="22">
        <f t="shared" si="222"/>
        <v>0</v>
      </c>
      <c r="DE132" s="22">
        <f t="shared" si="169"/>
        <v>0</v>
      </c>
      <c r="DF132" s="22">
        <f t="shared" si="170"/>
        <v>0</v>
      </c>
      <c r="DG132" s="22">
        <f t="shared" si="171"/>
        <v>1</v>
      </c>
      <c r="DH132" s="22">
        <f t="shared" si="172"/>
        <v>0</v>
      </c>
      <c r="DI132" s="22">
        <f t="shared" si="173"/>
        <v>0</v>
      </c>
      <c r="DJ132" s="22">
        <f t="shared" si="174"/>
        <v>0</v>
      </c>
      <c r="DK132" s="22">
        <f t="shared" si="175"/>
        <v>0</v>
      </c>
      <c r="DL132" s="22">
        <f t="shared" si="176"/>
        <v>0</v>
      </c>
      <c r="DM132" s="22">
        <f t="shared" si="177"/>
        <v>0</v>
      </c>
      <c r="DN132" s="22">
        <f t="shared" si="178"/>
        <v>0</v>
      </c>
      <c r="DO132" s="22">
        <f t="shared" si="179"/>
        <v>0</v>
      </c>
      <c r="DP132" s="22">
        <f t="shared" si="180"/>
        <v>0</v>
      </c>
      <c r="DQ132" s="22">
        <f t="shared" si="181"/>
        <v>0</v>
      </c>
    </row>
    <row r="133" spans="1:121" s="22" customFormat="1" ht="15.75" thickBot="1">
      <c r="A133" s="104" t="str">
        <f>UFSCSPA!A5</f>
        <v>UFCSPA</v>
      </c>
      <c r="B133" s="104">
        <f>UFSCSPA!B5</f>
        <v>3</v>
      </c>
      <c r="C133" s="104" t="str">
        <f>UFSCSPA!C5</f>
        <v>ALINE DE SOUZA PAGNUSSAT</v>
      </c>
      <c r="D133" s="99" t="str">
        <f>UFSCSPA!D5</f>
        <v>P</v>
      </c>
      <c r="E133" s="104">
        <f>UFSCSPA!E5</f>
        <v>0</v>
      </c>
      <c r="F133" s="104">
        <f>UFSCSPA!F5</f>
        <v>0</v>
      </c>
      <c r="G133" s="104">
        <f>UFSCSPA!G5</f>
        <v>0</v>
      </c>
      <c r="H133" s="104">
        <f>UFSCSPA!H5</f>
        <v>0</v>
      </c>
      <c r="I133" s="104">
        <f>UFSCSPA!I5</f>
        <v>0</v>
      </c>
      <c r="J133" s="104">
        <f>UFSCSPA!J5</f>
        <v>0</v>
      </c>
      <c r="K133" s="104">
        <f>UFSCSPA!K5</f>
        <v>0</v>
      </c>
      <c r="L133" s="104">
        <f>UFSCSPA!L5</f>
        <v>0</v>
      </c>
      <c r="M133" s="104">
        <f>UFSCSPA!M5</f>
        <v>0</v>
      </c>
      <c r="N133" s="104">
        <f>UFSCSPA!N5</f>
        <v>0</v>
      </c>
      <c r="O133" s="104">
        <f>UFSCSPA!O5</f>
        <v>0</v>
      </c>
      <c r="P133" s="104">
        <f>UFSCSPA!P5</f>
        <v>0</v>
      </c>
      <c r="Q133" s="104">
        <f>UFSCSPA!Q5</f>
        <v>0</v>
      </c>
      <c r="R133" s="104">
        <f>UFSCSPA!R5</f>
        <v>0</v>
      </c>
      <c r="S133" s="104">
        <f>UFSCSPA!S5</f>
        <v>0</v>
      </c>
      <c r="T133" s="99" t="str">
        <f>UFSCSPA!T5</f>
        <v>P</v>
      </c>
      <c r="U133" s="104">
        <f>UFSCSPA!U5</f>
        <v>1</v>
      </c>
      <c r="V133" s="104">
        <f>UFSCSPA!V5</f>
        <v>1</v>
      </c>
      <c r="W133" s="104">
        <f>UFSCSPA!W5</f>
        <v>0</v>
      </c>
      <c r="X133" s="104">
        <f>UFSCSPA!X5</f>
        <v>0</v>
      </c>
      <c r="Y133" s="104">
        <f>UFSCSPA!Y5</f>
        <v>0</v>
      </c>
      <c r="Z133" s="104">
        <f>UFSCSPA!Z5</f>
        <v>0</v>
      </c>
      <c r="AA133" s="104">
        <f>UFSCSPA!AA5</f>
        <v>0</v>
      </c>
      <c r="AB133" s="104">
        <f>UFSCSPA!AB5</f>
        <v>0</v>
      </c>
      <c r="AC133" s="104">
        <f>UFSCSPA!AC5</f>
        <v>0</v>
      </c>
      <c r="AD133" s="104">
        <f>UFSCSPA!AD5</f>
        <v>0</v>
      </c>
      <c r="AE133" s="104">
        <f>UFSCSPA!AE5</f>
        <v>0</v>
      </c>
      <c r="AF133" s="104">
        <f>UFSCSPA!AF5</f>
        <v>0</v>
      </c>
      <c r="AG133" s="104">
        <f>UFSCSPA!AG5</f>
        <v>0</v>
      </c>
      <c r="AH133" s="104">
        <f>UFSCSPA!AH5</f>
        <v>0</v>
      </c>
      <c r="AI133" s="104">
        <f>UFSCSPA!AI5</f>
        <v>0</v>
      </c>
      <c r="AJ133" s="48"/>
      <c r="AK133" s="89"/>
      <c r="AL133" s="31"/>
      <c r="AM133" s="31"/>
      <c r="AN133" s="25"/>
      <c r="AO133" s="25"/>
      <c r="AP133" s="25"/>
      <c r="AQ133" s="25"/>
      <c r="AR133" s="26"/>
      <c r="AS133" s="24"/>
      <c r="AT133" s="24"/>
      <c r="AU133" s="24"/>
      <c r="AV133" s="24"/>
      <c r="AW133" s="24"/>
      <c r="AX133" s="24"/>
      <c r="AY133" s="24"/>
      <c r="AZ133" s="27">
        <f t="shared" si="141"/>
        <v>2</v>
      </c>
      <c r="BA133" s="28">
        <f t="shared" si="142"/>
        <v>1</v>
      </c>
      <c r="BB133" s="29">
        <f t="shared" si="143"/>
        <v>1</v>
      </c>
      <c r="BC133" s="29">
        <f t="shared" si="144"/>
        <v>2</v>
      </c>
      <c r="BD133" s="29">
        <f t="shared" si="145"/>
        <v>0</v>
      </c>
      <c r="BE133" s="29">
        <f t="shared" si="146"/>
        <v>2</v>
      </c>
      <c r="BF133" s="29">
        <f t="shared" si="147"/>
        <v>0</v>
      </c>
      <c r="BG133" s="29">
        <f t="shared" si="148"/>
        <v>2</v>
      </c>
      <c r="BH133" s="29">
        <f t="shared" si="149"/>
        <v>0</v>
      </c>
      <c r="BI133" s="29">
        <f t="shared" si="150"/>
        <v>0</v>
      </c>
      <c r="BJ133" s="29">
        <f t="shared" si="151"/>
        <v>0</v>
      </c>
      <c r="BK133" s="29">
        <f t="shared" si="152"/>
        <v>0</v>
      </c>
      <c r="BL133" s="29">
        <f t="shared" si="153"/>
        <v>0</v>
      </c>
      <c r="BM133" s="29">
        <f t="shared" si="154"/>
        <v>0</v>
      </c>
      <c r="BN133" s="29">
        <f t="shared" si="155"/>
        <v>0</v>
      </c>
      <c r="BO133" s="29">
        <f t="shared" si="156"/>
        <v>0</v>
      </c>
      <c r="BP133" s="29">
        <f t="shared" si="157"/>
        <v>0</v>
      </c>
      <c r="BQ133" s="29">
        <f t="shared" si="158"/>
        <v>0</v>
      </c>
      <c r="BR133" s="29">
        <f t="shared" si="159"/>
        <v>0</v>
      </c>
      <c r="BS133" s="29">
        <f t="shared" si="160"/>
        <v>0</v>
      </c>
      <c r="BT133" s="29">
        <f t="shared" si="161"/>
        <v>0</v>
      </c>
      <c r="BU133" s="30">
        <f t="shared" si="162"/>
        <v>0</v>
      </c>
      <c r="BV133" s="30">
        <f t="shared" si="163"/>
        <v>0</v>
      </c>
      <c r="BX133" s="28">
        <f t="shared" si="164"/>
        <v>180</v>
      </c>
      <c r="BY133" s="29">
        <f t="shared" si="165"/>
        <v>0</v>
      </c>
      <c r="BZ133" s="29">
        <f t="shared" si="166"/>
        <v>0</v>
      </c>
      <c r="CA133" s="29">
        <f t="shared" si="167"/>
        <v>0</v>
      </c>
      <c r="CB133" s="29">
        <f t="shared" si="168"/>
        <v>0</v>
      </c>
      <c r="CC133" s="30">
        <f t="shared" si="223"/>
        <v>180</v>
      </c>
      <c r="CD133" s="156">
        <f t="shared" si="201"/>
        <v>33.333333333333343</v>
      </c>
      <c r="CE133" s="22">
        <f t="shared" si="224"/>
        <v>3</v>
      </c>
      <c r="CF133" s="156">
        <f t="shared" si="202"/>
        <v>-6.6666666666666572</v>
      </c>
      <c r="CG133" s="22" t="str">
        <f t="shared" si="225"/>
        <v>NAO</v>
      </c>
      <c r="CH133" s="156">
        <f t="shared" si="203"/>
        <v>-46.666666666666657</v>
      </c>
      <c r="CI133" s="22" t="str">
        <f t="shared" si="226"/>
        <v>NAO</v>
      </c>
      <c r="CJ133" s="22">
        <f t="shared" si="204"/>
        <v>0.2248173359145694</v>
      </c>
      <c r="CK133" s="22">
        <f t="shared" si="205"/>
        <v>0.2248173359145694</v>
      </c>
      <c r="CM133" s="22">
        <f t="shared" si="206"/>
        <v>0.8</v>
      </c>
      <c r="CN133" s="22">
        <f t="shared" si="207"/>
        <v>0.31746031746031744</v>
      </c>
      <c r="CO133" s="22">
        <f t="shared" si="208"/>
        <v>0</v>
      </c>
      <c r="CP133" s="22">
        <f t="shared" si="209"/>
        <v>0</v>
      </c>
      <c r="CQ133" s="22">
        <f t="shared" si="210"/>
        <v>0</v>
      </c>
      <c r="CR133" s="22">
        <f t="shared" si="211"/>
        <v>0</v>
      </c>
      <c r="CS133" s="22">
        <f t="shared" si="212"/>
        <v>0</v>
      </c>
      <c r="CT133" s="22" t="e">
        <f t="shared" si="213"/>
        <v>#DIV/0!</v>
      </c>
      <c r="CU133" s="22" t="e">
        <f t="shared" si="214"/>
        <v>#DIV/0!</v>
      </c>
      <c r="CV133" s="22">
        <f t="shared" si="215"/>
        <v>0</v>
      </c>
      <c r="CW133" s="22">
        <f t="shared" si="216"/>
        <v>0</v>
      </c>
      <c r="CX133" s="22">
        <f t="shared" si="217"/>
        <v>0</v>
      </c>
      <c r="CY133" s="22" t="e">
        <f t="shared" si="218"/>
        <v>#DIV/0!</v>
      </c>
      <c r="CZ133" s="22">
        <f t="shared" si="219"/>
        <v>0</v>
      </c>
      <c r="DA133" s="22">
        <f t="shared" si="220"/>
        <v>0</v>
      </c>
      <c r="DB133" s="22">
        <f t="shared" si="221"/>
        <v>0</v>
      </c>
      <c r="DC133" s="22">
        <f t="shared" si="222"/>
        <v>0</v>
      </c>
      <c r="DE133" s="22">
        <f t="shared" si="169"/>
        <v>1</v>
      </c>
      <c r="DF133" s="22">
        <f t="shared" si="170"/>
        <v>1</v>
      </c>
      <c r="DG133" s="22">
        <f t="shared" si="171"/>
        <v>0</v>
      </c>
      <c r="DH133" s="22">
        <f t="shared" si="172"/>
        <v>0</v>
      </c>
      <c r="DI133" s="22">
        <f t="shared" si="173"/>
        <v>0</v>
      </c>
      <c r="DJ133" s="22">
        <f t="shared" si="174"/>
        <v>0</v>
      </c>
      <c r="DK133" s="22">
        <f t="shared" si="175"/>
        <v>0</v>
      </c>
      <c r="DL133" s="22">
        <f t="shared" si="176"/>
        <v>0</v>
      </c>
      <c r="DM133" s="22">
        <f t="shared" si="177"/>
        <v>0</v>
      </c>
      <c r="DN133" s="22">
        <f t="shared" si="178"/>
        <v>0</v>
      </c>
      <c r="DO133" s="22">
        <f t="shared" si="179"/>
        <v>0</v>
      </c>
      <c r="DP133" s="22">
        <f t="shared" si="180"/>
        <v>0</v>
      </c>
      <c r="DQ133" s="22">
        <f t="shared" si="181"/>
        <v>0</v>
      </c>
    </row>
    <row r="134" spans="1:121" s="22" customFormat="1" ht="15.75" thickBot="1">
      <c r="A134" s="104" t="str">
        <f>UFSCSPA!A6</f>
        <v>UFCSPA</v>
      </c>
      <c r="B134" s="104">
        <f>UFSCSPA!B6</f>
        <v>4</v>
      </c>
      <c r="C134" s="104" t="str">
        <f>UFSCSPA!C6</f>
        <v>CAROLINE TOZZI REPPOLD</v>
      </c>
      <c r="D134" s="99" t="str">
        <f>UFSCSPA!D6</f>
        <v>P</v>
      </c>
      <c r="E134" s="104">
        <f>UFSCSPA!E6</f>
        <v>0</v>
      </c>
      <c r="F134" s="104">
        <f>UFSCSPA!F6</f>
        <v>1</v>
      </c>
      <c r="G134" s="104">
        <f>UFSCSPA!G6</f>
        <v>2</v>
      </c>
      <c r="H134" s="104">
        <f>UFSCSPA!H6</f>
        <v>1</v>
      </c>
      <c r="I134" s="104">
        <f>UFSCSPA!I6</f>
        <v>3</v>
      </c>
      <c r="J134" s="104">
        <f>UFSCSPA!J6</f>
        <v>1</v>
      </c>
      <c r="K134" s="104">
        <f>UFSCSPA!K6</f>
        <v>0</v>
      </c>
      <c r="L134" s="104">
        <f>UFSCSPA!L6</f>
        <v>0</v>
      </c>
      <c r="M134" s="104">
        <f>UFSCSPA!M6</f>
        <v>0</v>
      </c>
      <c r="N134" s="104">
        <f>UFSCSPA!N6</f>
        <v>0</v>
      </c>
      <c r="O134" s="104">
        <f>UFSCSPA!O6</f>
        <v>2</v>
      </c>
      <c r="P134" s="104">
        <f>UFSCSPA!P6</f>
        <v>0</v>
      </c>
      <c r="Q134" s="104">
        <f>UFSCSPA!Q6</f>
        <v>0</v>
      </c>
      <c r="R134" s="104">
        <f>UFSCSPA!R6</f>
        <v>0</v>
      </c>
      <c r="S134" s="104">
        <f>UFSCSPA!S6</f>
        <v>6</v>
      </c>
      <c r="T134" s="99" t="str">
        <f>UFSCSPA!T6</f>
        <v>P</v>
      </c>
      <c r="U134" s="104">
        <f>UFSCSPA!U6</f>
        <v>0</v>
      </c>
      <c r="V134" s="104">
        <f>UFSCSPA!V6</f>
        <v>0</v>
      </c>
      <c r="W134" s="104">
        <f>UFSCSPA!W6</f>
        <v>0</v>
      </c>
      <c r="X134" s="104">
        <f>UFSCSPA!X6</f>
        <v>0</v>
      </c>
      <c r="Y134" s="104">
        <f>UFSCSPA!Y6</f>
        <v>0</v>
      </c>
      <c r="Z134" s="104">
        <f>UFSCSPA!Z6</f>
        <v>0</v>
      </c>
      <c r="AA134" s="104">
        <f>UFSCSPA!AA6</f>
        <v>0</v>
      </c>
      <c r="AB134" s="104">
        <f>UFSCSPA!AB6</f>
        <v>0</v>
      </c>
      <c r="AC134" s="104">
        <f>UFSCSPA!AC6</f>
        <v>0</v>
      </c>
      <c r="AD134" s="104">
        <f>UFSCSPA!AD6</f>
        <v>0</v>
      </c>
      <c r="AE134" s="104">
        <f>UFSCSPA!AE6</f>
        <v>0</v>
      </c>
      <c r="AF134" s="104">
        <f>UFSCSPA!AF6</f>
        <v>0</v>
      </c>
      <c r="AG134" s="104">
        <f>UFSCSPA!AG6</f>
        <v>0</v>
      </c>
      <c r="AH134" s="104">
        <f>UFSCSPA!AH6</f>
        <v>0</v>
      </c>
      <c r="AI134" s="104">
        <f>UFSCSPA!AI6</f>
        <v>2</v>
      </c>
      <c r="AJ134" s="48"/>
      <c r="AK134" s="89"/>
      <c r="AL134" s="31"/>
      <c r="AM134" s="31"/>
      <c r="AN134" s="25"/>
      <c r="AO134" s="25"/>
      <c r="AP134" s="25"/>
      <c r="AQ134" s="25"/>
      <c r="AR134" s="26"/>
      <c r="AS134" s="24"/>
      <c r="AT134" s="24"/>
      <c r="AU134" s="24"/>
      <c r="AV134" s="24"/>
      <c r="AW134" s="24"/>
      <c r="AX134" s="24"/>
      <c r="AY134" s="24"/>
      <c r="AZ134" s="27">
        <f t="shared" si="141"/>
        <v>2</v>
      </c>
      <c r="BA134" s="28">
        <f t="shared" si="142"/>
        <v>0</v>
      </c>
      <c r="BB134" s="29">
        <f t="shared" si="143"/>
        <v>1</v>
      </c>
      <c r="BC134" s="29">
        <f t="shared" si="144"/>
        <v>1</v>
      </c>
      <c r="BD134" s="29">
        <f t="shared" si="145"/>
        <v>2</v>
      </c>
      <c r="BE134" s="29">
        <f t="shared" si="146"/>
        <v>3</v>
      </c>
      <c r="BF134" s="29">
        <f t="shared" si="147"/>
        <v>1</v>
      </c>
      <c r="BG134" s="29">
        <f t="shared" si="148"/>
        <v>4</v>
      </c>
      <c r="BH134" s="29">
        <f t="shared" si="149"/>
        <v>3</v>
      </c>
      <c r="BI134" s="29">
        <f t="shared" si="150"/>
        <v>1</v>
      </c>
      <c r="BJ134" s="29">
        <f t="shared" si="151"/>
        <v>0</v>
      </c>
      <c r="BK134" s="29">
        <f t="shared" si="152"/>
        <v>0</v>
      </c>
      <c r="BL134" s="29">
        <f t="shared" si="153"/>
        <v>0</v>
      </c>
      <c r="BM134" s="29">
        <f t="shared" si="154"/>
        <v>0</v>
      </c>
      <c r="BN134" s="29">
        <f t="shared" si="155"/>
        <v>0</v>
      </c>
      <c r="BO134" s="29">
        <f t="shared" si="156"/>
        <v>2</v>
      </c>
      <c r="BP134" s="29">
        <f t="shared" si="157"/>
        <v>2</v>
      </c>
      <c r="BQ134" s="29">
        <f t="shared" si="158"/>
        <v>0</v>
      </c>
      <c r="BR134" s="29">
        <f t="shared" si="159"/>
        <v>0</v>
      </c>
      <c r="BS134" s="29">
        <f t="shared" si="160"/>
        <v>0</v>
      </c>
      <c r="BT134" s="29">
        <f t="shared" si="161"/>
        <v>0</v>
      </c>
      <c r="BU134" s="30">
        <f t="shared" si="162"/>
        <v>8</v>
      </c>
      <c r="BV134" s="30">
        <f t="shared" si="163"/>
        <v>3</v>
      </c>
      <c r="BX134" s="28">
        <f t="shared" si="164"/>
        <v>300</v>
      </c>
      <c r="BY134" s="29">
        <f t="shared" si="165"/>
        <v>10</v>
      </c>
      <c r="BZ134" s="29">
        <f t="shared" si="166"/>
        <v>0</v>
      </c>
      <c r="CA134" s="29">
        <f t="shared" si="167"/>
        <v>40</v>
      </c>
      <c r="CB134" s="29">
        <f t="shared" si="168"/>
        <v>30</v>
      </c>
      <c r="CC134" s="30">
        <f t="shared" si="223"/>
        <v>380</v>
      </c>
      <c r="CD134" s="156">
        <f t="shared" si="201"/>
        <v>233.33333333333334</v>
      </c>
      <c r="CE134" s="22">
        <f t="shared" si="224"/>
        <v>3</v>
      </c>
      <c r="CF134" s="156">
        <f t="shared" si="202"/>
        <v>193.33333333333334</v>
      </c>
      <c r="CG134" s="22">
        <f t="shared" si="225"/>
        <v>4</v>
      </c>
      <c r="CH134" s="156">
        <f t="shared" si="203"/>
        <v>153.33333333333334</v>
      </c>
      <c r="CI134" s="22">
        <f t="shared" si="226"/>
        <v>5</v>
      </c>
      <c r="CJ134" s="22">
        <f t="shared" si="204"/>
        <v>0.47461437581964649</v>
      </c>
      <c r="CK134" s="22">
        <f t="shared" si="205"/>
        <v>0.47461437581964649</v>
      </c>
      <c r="CM134" s="22">
        <f t="shared" si="206"/>
        <v>0</v>
      </c>
      <c r="CN134" s="22">
        <f t="shared" si="207"/>
        <v>0.31746031746031744</v>
      </c>
      <c r="CO134" s="22">
        <f t="shared" si="208"/>
        <v>0.39761431411530812</v>
      </c>
      <c r="CP134" s="22">
        <f t="shared" si="209"/>
        <v>0.44052863436123346</v>
      </c>
      <c r="CQ134" s="22">
        <f t="shared" si="210"/>
        <v>3.0303030303030303</v>
      </c>
      <c r="CR134" s="22">
        <f t="shared" si="211"/>
        <v>3.7037037037037033</v>
      </c>
      <c r="CS134" s="22">
        <f t="shared" si="212"/>
        <v>0</v>
      </c>
      <c r="CT134" s="22" t="e">
        <f t="shared" si="213"/>
        <v>#DIV/0!</v>
      </c>
      <c r="CU134" s="22" t="e">
        <f t="shared" si="214"/>
        <v>#DIV/0!</v>
      </c>
      <c r="CV134" s="22">
        <f t="shared" si="215"/>
        <v>0</v>
      </c>
      <c r="CW134" s="22">
        <f t="shared" si="216"/>
        <v>25</v>
      </c>
      <c r="CX134" s="22">
        <f t="shared" si="217"/>
        <v>25</v>
      </c>
      <c r="CY134" s="22" t="e">
        <f t="shared" si="218"/>
        <v>#DIV/0!</v>
      </c>
      <c r="CZ134" s="22">
        <f t="shared" si="219"/>
        <v>0</v>
      </c>
      <c r="DA134" s="22">
        <f t="shared" si="220"/>
        <v>0</v>
      </c>
      <c r="DB134" s="22">
        <f t="shared" si="221"/>
        <v>25.806451612903228</v>
      </c>
      <c r="DC134" s="22">
        <f t="shared" si="222"/>
        <v>12</v>
      </c>
      <c r="DE134" s="22">
        <f t="shared" si="169"/>
        <v>0</v>
      </c>
      <c r="DF134" s="22">
        <f t="shared" si="170"/>
        <v>1</v>
      </c>
      <c r="DG134" s="22">
        <f t="shared" si="171"/>
        <v>1</v>
      </c>
      <c r="DH134" s="22">
        <f t="shared" si="172"/>
        <v>1</v>
      </c>
      <c r="DI134" s="22">
        <f t="shared" si="173"/>
        <v>1</v>
      </c>
      <c r="DJ134" s="22">
        <f t="shared" si="174"/>
        <v>1</v>
      </c>
      <c r="DK134" s="22">
        <f t="shared" si="175"/>
        <v>0</v>
      </c>
      <c r="DL134" s="22">
        <f t="shared" si="176"/>
        <v>0</v>
      </c>
      <c r="DM134" s="22">
        <f t="shared" si="177"/>
        <v>0</v>
      </c>
      <c r="DN134" s="22">
        <f t="shared" si="178"/>
        <v>0</v>
      </c>
      <c r="DO134" s="22">
        <f t="shared" si="179"/>
        <v>1</v>
      </c>
      <c r="DP134" s="22">
        <f t="shared" si="180"/>
        <v>0</v>
      </c>
      <c r="DQ134" s="22">
        <f t="shared" si="181"/>
        <v>0</v>
      </c>
    </row>
    <row r="135" spans="1:121" s="22" customFormat="1" ht="15.75" thickBot="1">
      <c r="A135" s="104" t="str">
        <f>UFSCSPA!A7</f>
        <v>UFCSPA</v>
      </c>
      <c r="B135" s="104">
        <f>UFSCSPA!B7</f>
        <v>5</v>
      </c>
      <c r="C135" s="104" t="str">
        <f>UFSCSPA!C7</f>
        <v>CASSIANO TEIXEIRA</v>
      </c>
      <c r="D135" s="99" t="str">
        <f>UFSCSPA!D7</f>
        <v>P</v>
      </c>
      <c r="E135" s="104">
        <f>UFSCSPA!E7</f>
        <v>1</v>
      </c>
      <c r="F135" s="104">
        <f>UFSCSPA!F7</f>
        <v>0</v>
      </c>
      <c r="G135" s="104">
        <f>UFSCSPA!G7</f>
        <v>0</v>
      </c>
      <c r="H135" s="104">
        <f>UFSCSPA!H7</f>
        <v>0</v>
      </c>
      <c r="I135" s="104">
        <f>UFSCSPA!I7</f>
        <v>0</v>
      </c>
      <c r="J135" s="104">
        <f>UFSCSPA!J7</f>
        <v>0</v>
      </c>
      <c r="K135" s="104">
        <f>UFSCSPA!K7</f>
        <v>0</v>
      </c>
      <c r="L135" s="104">
        <f>UFSCSPA!L7</f>
        <v>0</v>
      </c>
      <c r="M135" s="104">
        <f>UFSCSPA!M7</f>
        <v>0</v>
      </c>
      <c r="N135" s="104">
        <f>UFSCSPA!N7</f>
        <v>0</v>
      </c>
      <c r="O135" s="104">
        <f>UFSCSPA!O7</f>
        <v>0</v>
      </c>
      <c r="P135" s="104">
        <f>UFSCSPA!P7</f>
        <v>0</v>
      </c>
      <c r="Q135" s="104">
        <f>UFSCSPA!Q7</f>
        <v>0</v>
      </c>
      <c r="R135" s="104">
        <f>UFSCSPA!R7</f>
        <v>0</v>
      </c>
      <c r="S135" s="104">
        <f>UFSCSPA!S7</f>
        <v>0</v>
      </c>
      <c r="T135" s="99" t="str">
        <f>UFSCSPA!T7</f>
        <v>P</v>
      </c>
      <c r="U135" s="104">
        <f>UFSCSPA!U7</f>
        <v>1</v>
      </c>
      <c r="V135" s="104">
        <f>UFSCSPA!V7</f>
        <v>0</v>
      </c>
      <c r="W135" s="104">
        <f>UFSCSPA!W7</f>
        <v>2</v>
      </c>
      <c r="X135" s="104">
        <f>UFSCSPA!X7</f>
        <v>0</v>
      </c>
      <c r="Y135" s="104">
        <f>UFSCSPA!Y7</f>
        <v>0</v>
      </c>
      <c r="Z135" s="104">
        <f>UFSCSPA!Z7</f>
        <v>0</v>
      </c>
      <c r="AA135" s="104">
        <f>UFSCSPA!AA7</f>
        <v>0</v>
      </c>
      <c r="AB135" s="104">
        <f>UFSCSPA!AB7</f>
        <v>0</v>
      </c>
      <c r="AC135" s="104">
        <f>UFSCSPA!AC7</f>
        <v>0</v>
      </c>
      <c r="AD135" s="104">
        <f>UFSCSPA!AD7</f>
        <v>0</v>
      </c>
      <c r="AE135" s="104">
        <f>UFSCSPA!AE7</f>
        <v>0</v>
      </c>
      <c r="AF135" s="104">
        <f>UFSCSPA!AF7</f>
        <v>0</v>
      </c>
      <c r="AG135" s="104">
        <f>UFSCSPA!AG7</f>
        <v>0</v>
      </c>
      <c r="AH135" s="104">
        <f>UFSCSPA!AH7</f>
        <v>0</v>
      </c>
      <c r="AI135" s="104">
        <f>UFSCSPA!AI7</f>
        <v>0</v>
      </c>
      <c r="AJ135" s="48"/>
      <c r="AK135" s="89"/>
      <c r="AL135" s="31"/>
      <c r="AM135" s="31"/>
      <c r="AN135" s="25"/>
      <c r="AO135" s="25"/>
      <c r="AP135" s="25"/>
      <c r="AQ135" s="25"/>
      <c r="AR135" s="26"/>
      <c r="AS135" s="24"/>
      <c r="AT135" s="24"/>
      <c r="AU135" s="24"/>
      <c r="AV135" s="24"/>
      <c r="AW135" s="24"/>
      <c r="AX135" s="24"/>
      <c r="AY135" s="24"/>
      <c r="AZ135" s="27">
        <f t="shared" si="141"/>
        <v>2</v>
      </c>
      <c r="BA135" s="28">
        <f t="shared" si="142"/>
        <v>2</v>
      </c>
      <c r="BB135" s="29">
        <f t="shared" si="143"/>
        <v>0</v>
      </c>
      <c r="BC135" s="29">
        <f t="shared" si="144"/>
        <v>2</v>
      </c>
      <c r="BD135" s="29">
        <f t="shared" si="145"/>
        <v>2</v>
      </c>
      <c r="BE135" s="29">
        <f t="shared" si="146"/>
        <v>4</v>
      </c>
      <c r="BF135" s="29">
        <f t="shared" si="147"/>
        <v>0</v>
      </c>
      <c r="BG135" s="29">
        <f t="shared" si="148"/>
        <v>4</v>
      </c>
      <c r="BH135" s="29">
        <f t="shared" si="149"/>
        <v>0</v>
      </c>
      <c r="BI135" s="29">
        <f t="shared" si="150"/>
        <v>0</v>
      </c>
      <c r="BJ135" s="29">
        <f t="shared" si="151"/>
        <v>0</v>
      </c>
      <c r="BK135" s="29">
        <f t="shared" si="152"/>
        <v>0</v>
      </c>
      <c r="BL135" s="29">
        <f t="shared" si="153"/>
        <v>0</v>
      </c>
      <c r="BM135" s="29">
        <f t="shared" si="154"/>
        <v>0</v>
      </c>
      <c r="BN135" s="29">
        <f t="shared" si="155"/>
        <v>0</v>
      </c>
      <c r="BO135" s="29">
        <f t="shared" si="156"/>
        <v>0</v>
      </c>
      <c r="BP135" s="29">
        <f t="shared" si="157"/>
        <v>0</v>
      </c>
      <c r="BQ135" s="29">
        <f t="shared" si="158"/>
        <v>0</v>
      </c>
      <c r="BR135" s="29">
        <f t="shared" si="159"/>
        <v>0</v>
      </c>
      <c r="BS135" s="29">
        <f t="shared" si="160"/>
        <v>0</v>
      </c>
      <c r="BT135" s="29">
        <f t="shared" si="161"/>
        <v>0</v>
      </c>
      <c r="BU135" s="30">
        <f t="shared" si="162"/>
        <v>0</v>
      </c>
      <c r="BV135" s="30">
        <f t="shared" si="163"/>
        <v>0</v>
      </c>
      <c r="BX135" s="28">
        <f t="shared" si="164"/>
        <v>320</v>
      </c>
      <c r="BY135" s="29">
        <f t="shared" si="165"/>
        <v>0</v>
      </c>
      <c r="BZ135" s="29">
        <f t="shared" si="166"/>
        <v>0</v>
      </c>
      <c r="CA135" s="29">
        <f t="shared" si="167"/>
        <v>0</v>
      </c>
      <c r="CB135" s="29">
        <f t="shared" si="168"/>
        <v>0</v>
      </c>
      <c r="CC135" s="30">
        <f t="shared" si="223"/>
        <v>320</v>
      </c>
      <c r="CD135" s="156">
        <f t="shared" si="201"/>
        <v>173.33333333333334</v>
      </c>
      <c r="CE135" s="22">
        <f t="shared" si="224"/>
        <v>3</v>
      </c>
      <c r="CF135" s="156">
        <f t="shared" si="202"/>
        <v>133.33333333333334</v>
      </c>
      <c r="CG135" s="22">
        <f t="shared" si="225"/>
        <v>4</v>
      </c>
      <c r="CH135" s="156">
        <f t="shared" si="203"/>
        <v>93.333333333333343</v>
      </c>
      <c r="CI135" s="22">
        <f t="shared" si="226"/>
        <v>5</v>
      </c>
      <c r="CJ135" s="22">
        <f t="shared" si="204"/>
        <v>0.39967526384812341</v>
      </c>
      <c r="CK135" s="22">
        <f t="shared" si="205"/>
        <v>0.39967526384812341</v>
      </c>
      <c r="CM135" s="22">
        <f t="shared" si="206"/>
        <v>1.6</v>
      </c>
      <c r="CN135" s="22">
        <f t="shared" si="207"/>
        <v>0</v>
      </c>
      <c r="CO135" s="22">
        <f t="shared" si="208"/>
        <v>0.39761431411530812</v>
      </c>
      <c r="CP135" s="22">
        <f t="shared" si="209"/>
        <v>0</v>
      </c>
      <c r="CQ135" s="22">
        <f t="shared" si="210"/>
        <v>0</v>
      </c>
      <c r="CR135" s="22">
        <f t="shared" si="211"/>
        <v>0</v>
      </c>
      <c r="CS135" s="22">
        <f t="shared" si="212"/>
        <v>0</v>
      </c>
      <c r="CT135" s="22" t="e">
        <f t="shared" si="213"/>
        <v>#DIV/0!</v>
      </c>
      <c r="CU135" s="22" t="e">
        <f t="shared" si="214"/>
        <v>#DIV/0!</v>
      </c>
      <c r="CV135" s="22">
        <f t="shared" si="215"/>
        <v>0</v>
      </c>
      <c r="CW135" s="22">
        <f t="shared" si="216"/>
        <v>0</v>
      </c>
      <c r="CX135" s="22">
        <f t="shared" si="217"/>
        <v>0</v>
      </c>
      <c r="CY135" s="22" t="e">
        <f t="shared" si="218"/>
        <v>#DIV/0!</v>
      </c>
      <c r="CZ135" s="22">
        <f t="shared" si="219"/>
        <v>0</v>
      </c>
      <c r="DA135" s="22">
        <f t="shared" si="220"/>
        <v>0</v>
      </c>
      <c r="DB135" s="22">
        <f t="shared" si="221"/>
        <v>0</v>
      </c>
      <c r="DC135" s="22">
        <f t="shared" si="222"/>
        <v>0</v>
      </c>
      <c r="DE135" s="22">
        <f t="shared" si="169"/>
        <v>1</v>
      </c>
      <c r="DF135" s="22">
        <f t="shared" si="170"/>
        <v>0</v>
      </c>
      <c r="DG135" s="22">
        <f t="shared" si="171"/>
        <v>1</v>
      </c>
      <c r="DH135" s="22">
        <f t="shared" si="172"/>
        <v>0</v>
      </c>
      <c r="DI135" s="22">
        <f t="shared" si="173"/>
        <v>0</v>
      </c>
      <c r="DJ135" s="22">
        <f t="shared" si="174"/>
        <v>0</v>
      </c>
      <c r="DK135" s="22">
        <f t="shared" si="175"/>
        <v>0</v>
      </c>
      <c r="DL135" s="22">
        <f t="shared" si="176"/>
        <v>0</v>
      </c>
      <c r="DM135" s="22">
        <f t="shared" si="177"/>
        <v>0</v>
      </c>
      <c r="DN135" s="22">
        <f t="shared" si="178"/>
        <v>0</v>
      </c>
      <c r="DO135" s="22">
        <f t="shared" si="179"/>
        <v>0</v>
      </c>
      <c r="DP135" s="22">
        <f t="shared" si="180"/>
        <v>0</v>
      </c>
      <c r="DQ135" s="22">
        <f t="shared" si="181"/>
        <v>0</v>
      </c>
    </row>
    <row r="136" spans="1:121" s="22" customFormat="1" ht="15.75" thickBot="1">
      <c r="A136" s="104" t="str">
        <f>UFSCSPA!A8</f>
        <v>UFCSPA</v>
      </c>
      <c r="B136" s="104">
        <f>UFSCSPA!B8</f>
        <v>6</v>
      </c>
      <c r="C136" s="104" t="str">
        <f>UFSCSPA!C8</f>
        <v>JANICE LUISA LUKRAFKA TARTARI</v>
      </c>
      <c r="D136" s="99" t="str">
        <f>UFSCSPA!D8</f>
        <v>P</v>
      </c>
      <c r="E136" s="104">
        <f>UFSCSPA!E8</f>
        <v>0</v>
      </c>
      <c r="F136" s="104">
        <f>UFSCSPA!F8</f>
        <v>0</v>
      </c>
      <c r="G136" s="104">
        <f>UFSCSPA!G8</f>
        <v>1</v>
      </c>
      <c r="H136" s="104">
        <f>UFSCSPA!H8</f>
        <v>0</v>
      </c>
      <c r="I136" s="104">
        <f>UFSCSPA!I8</f>
        <v>0</v>
      </c>
      <c r="J136" s="104">
        <f>UFSCSPA!J8</f>
        <v>0</v>
      </c>
      <c r="K136" s="104">
        <f>UFSCSPA!K8</f>
        <v>0</v>
      </c>
      <c r="L136" s="104">
        <f>UFSCSPA!L8</f>
        <v>0</v>
      </c>
      <c r="M136" s="104">
        <f>UFSCSPA!M8</f>
        <v>0</v>
      </c>
      <c r="N136" s="104">
        <f>UFSCSPA!N8</f>
        <v>0</v>
      </c>
      <c r="O136" s="104">
        <f>UFSCSPA!O8</f>
        <v>0</v>
      </c>
      <c r="P136" s="104">
        <f>UFSCSPA!P8</f>
        <v>0</v>
      </c>
      <c r="Q136" s="104">
        <f>UFSCSPA!Q8</f>
        <v>0</v>
      </c>
      <c r="R136" s="104">
        <f>UFSCSPA!R8</f>
        <v>0</v>
      </c>
      <c r="S136" s="104">
        <f>UFSCSPA!S8</f>
        <v>0</v>
      </c>
      <c r="T136" s="99" t="str">
        <f>UFSCSPA!T8</f>
        <v>P</v>
      </c>
      <c r="U136" s="104">
        <f>UFSCSPA!U8</f>
        <v>0</v>
      </c>
      <c r="V136" s="104">
        <f>UFSCSPA!V8</f>
        <v>0</v>
      </c>
      <c r="W136" s="104">
        <f>UFSCSPA!W8</f>
        <v>0</v>
      </c>
      <c r="X136" s="104">
        <f>UFSCSPA!X8</f>
        <v>0</v>
      </c>
      <c r="Y136" s="104">
        <f>UFSCSPA!Y8</f>
        <v>0</v>
      </c>
      <c r="Z136" s="104">
        <f>UFSCSPA!Z8</f>
        <v>0</v>
      </c>
      <c r="AA136" s="104">
        <f>UFSCSPA!AA8</f>
        <v>0</v>
      </c>
      <c r="AB136" s="104">
        <f>UFSCSPA!AB8</f>
        <v>0</v>
      </c>
      <c r="AC136" s="104">
        <f>UFSCSPA!AC8</f>
        <v>0</v>
      </c>
      <c r="AD136" s="104">
        <f>UFSCSPA!AD8</f>
        <v>0</v>
      </c>
      <c r="AE136" s="104">
        <f>UFSCSPA!AE8</f>
        <v>0</v>
      </c>
      <c r="AF136" s="104">
        <f>UFSCSPA!AF8</f>
        <v>0</v>
      </c>
      <c r="AG136" s="104">
        <f>UFSCSPA!AG8</f>
        <v>0</v>
      </c>
      <c r="AH136" s="104">
        <f>UFSCSPA!AH8</f>
        <v>0</v>
      </c>
      <c r="AI136" s="104">
        <f>UFSCSPA!AI8</f>
        <v>0</v>
      </c>
      <c r="AJ136" s="48"/>
      <c r="AK136" s="89"/>
      <c r="AL136" s="31"/>
      <c r="AM136" s="31"/>
      <c r="AN136" s="25"/>
      <c r="AO136" s="25"/>
      <c r="AP136" s="25"/>
      <c r="AQ136" s="25"/>
      <c r="AR136" s="26"/>
      <c r="AS136" s="24"/>
      <c r="AT136" s="24"/>
      <c r="AU136" s="24"/>
      <c r="AV136" s="24"/>
      <c r="AW136" s="24"/>
      <c r="AX136" s="24"/>
      <c r="AY136" s="24"/>
      <c r="AZ136" s="27">
        <f t="shared" si="141"/>
        <v>2</v>
      </c>
      <c r="BA136" s="28">
        <f t="shared" si="142"/>
        <v>0</v>
      </c>
      <c r="BB136" s="29">
        <f t="shared" si="143"/>
        <v>0</v>
      </c>
      <c r="BC136" s="29">
        <f t="shared" si="144"/>
        <v>0</v>
      </c>
      <c r="BD136" s="29">
        <f t="shared" si="145"/>
        <v>1</v>
      </c>
      <c r="BE136" s="29">
        <f t="shared" si="146"/>
        <v>1</v>
      </c>
      <c r="BF136" s="29">
        <f t="shared" si="147"/>
        <v>0</v>
      </c>
      <c r="BG136" s="29">
        <f t="shared" si="148"/>
        <v>1</v>
      </c>
      <c r="BH136" s="29">
        <f t="shared" si="149"/>
        <v>0</v>
      </c>
      <c r="BI136" s="29">
        <f t="shared" si="150"/>
        <v>0</v>
      </c>
      <c r="BJ136" s="29">
        <f t="shared" si="151"/>
        <v>0</v>
      </c>
      <c r="BK136" s="29">
        <f t="shared" si="152"/>
        <v>0</v>
      </c>
      <c r="BL136" s="29">
        <f t="shared" si="153"/>
        <v>0</v>
      </c>
      <c r="BM136" s="29">
        <f t="shared" si="154"/>
        <v>0</v>
      </c>
      <c r="BN136" s="29">
        <f t="shared" si="155"/>
        <v>0</v>
      </c>
      <c r="BO136" s="29">
        <f t="shared" si="156"/>
        <v>0</v>
      </c>
      <c r="BP136" s="29">
        <f t="shared" si="157"/>
        <v>0</v>
      </c>
      <c r="BQ136" s="29">
        <f t="shared" si="158"/>
        <v>0</v>
      </c>
      <c r="BR136" s="29">
        <f t="shared" si="159"/>
        <v>0</v>
      </c>
      <c r="BS136" s="29">
        <f t="shared" si="160"/>
        <v>0</v>
      </c>
      <c r="BT136" s="29">
        <f t="shared" si="161"/>
        <v>0</v>
      </c>
      <c r="BU136" s="30">
        <f t="shared" si="162"/>
        <v>0</v>
      </c>
      <c r="BV136" s="30">
        <f t="shared" si="163"/>
        <v>0</v>
      </c>
      <c r="BX136" s="28">
        <f t="shared" si="164"/>
        <v>60</v>
      </c>
      <c r="BY136" s="29">
        <f t="shared" si="165"/>
        <v>0</v>
      </c>
      <c r="BZ136" s="29">
        <f t="shared" si="166"/>
        <v>0</v>
      </c>
      <c r="CA136" s="29">
        <f t="shared" si="167"/>
        <v>0</v>
      </c>
      <c r="CB136" s="29">
        <f t="shared" si="168"/>
        <v>0</v>
      </c>
      <c r="CC136" s="30">
        <f t="shared" si="223"/>
        <v>60</v>
      </c>
      <c r="CD136" s="156">
        <f t="shared" si="201"/>
        <v>-86.666666666666657</v>
      </c>
      <c r="CE136" s="22" t="str">
        <f t="shared" si="224"/>
        <v>NAO</v>
      </c>
      <c r="CF136" s="156">
        <f t="shared" si="202"/>
        <v>-126.66666666666666</v>
      </c>
      <c r="CG136" s="22" t="str">
        <f t="shared" si="225"/>
        <v>NAO</v>
      </c>
      <c r="CH136" s="156">
        <f t="shared" si="203"/>
        <v>-166.66666666666666</v>
      </c>
      <c r="CI136" s="22" t="str">
        <f t="shared" si="226"/>
        <v>NAO</v>
      </c>
      <c r="CJ136" s="22">
        <f t="shared" si="204"/>
        <v>7.4939111971523142E-2</v>
      </c>
      <c r="CK136" s="22">
        <f t="shared" si="205"/>
        <v>7.4939111971523142E-2</v>
      </c>
      <c r="CM136" s="22">
        <f t="shared" si="206"/>
        <v>0</v>
      </c>
      <c r="CN136" s="22">
        <f t="shared" si="207"/>
        <v>0</v>
      </c>
      <c r="CO136" s="22">
        <f t="shared" si="208"/>
        <v>0.19880715705765406</v>
      </c>
      <c r="CP136" s="22">
        <f t="shared" si="209"/>
        <v>0</v>
      </c>
      <c r="CQ136" s="22">
        <f t="shared" si="210"/>
        <v>0</v>
      </c>
      <c r="CR136" s="22">
        <f t="shared" si="211"/>
        <v>0</v>
      </c>
      <c r="CS136" s="22">
        <f t="shared" si="212"/>
        <v>0</v>
      </c>
      <c r="CT136" s="22" t="e">
        <f t="shared" si="213"/>
        <v>#DIV/0!</v>
      </c>
      <c r="CU136" s="22" t="e">
        <f t="shared" si="214"/>
        <v>#DIV/0!</v>
      </c>
      <c r="CV136" s="22">
        <f t="shared" si="215"/>
        <v>0</v>
      </c>
      <c r="CW136" s="22">
        <f t="shared" si="216"/>
        <v>0</v>
      </c>
      <c r="CX136" s="22">
        <f t="shared" si="217"/>
        <v>0</v>
      </c>
      <c r="CY136" s="22" t="e">
        <f t="shared" si="218"/>
        <v>#DIV/0!</v>
      </c>
      <c r="CZ136" s="22">
        <f t="shared" si="219"/>
        <v>0</v>
      </c>
      <c r="DA136" s="22">
        <f t="shared" si="220"/>
        <v>0</v>
      </c>
      <c r="DB136" s="22">
        <f t="shared" si="221"/>
        <v>0</v>
      </c>
      <c r="DC136" s="22">
        <f t="shared" si="222"/>
        <v>0</v>
      </c>
      <c r="DE136" s="22">
        <f t="shared" si="169"/>
        <v>0</v>
      </c>
      <c r="DF136" s="22">
        <f t="shared" si="170"/>
        <v>0</v>
      </c>
      <c r="DG136" s="22">
        <f t="shared" si="171"/>
        <v>1</v>
      </c>
      <c r="DH136" s="22">
        <f t="shared" si="172"/>
        <v>0</v>
      </c>
      <c r="DI136" s="22">
        <f t="shared" si="173"/>
        <v>0</v>
      </c>
      <c r="DJ136" s="22">
        <f t="shared" si="174"/>
        <v>0</v>
      </c>
      <c r="DK136" s="22">
        <f t="shared" si="175"/>
        <v>0</v>
      </c>
      <c r="DL136" s="22">
        <f t="shared" si="176"/>
        <v>0</v>
      </c>
      <c r="DM136" s="22">
        <f t="shared" si="177"/>
        <v>0</v>
      </c>
      <c r="DN136" s="22">
        <f t="shared" si="178"/>
        <v>0</v>
      </c>
      <c r="DO136" s="22">
        <f t="shared" si="179"/>
        <v>0</v>
      </c>
      <c r="DP136" s="22">
        <f t="shared" si="180"/>
        <v>0</v>
      </c>
      <c r="DQ136" s="22">
        <f t="shared" si="181"/>
        <v>0</v>
      </c>
    </row>
    <row r="137" spans="1:121" s="22" customFormat="1" ht="15.75" thickBot="1">
      <c r="A137" s="104" t="str">
        <f>UFSCSPA!A9</f>
        <v>UFCSPA</v>
      </c>
      <c r="B137" s="104">
        <f>UFSCSPA!B9</f>
        <v>7</v>
      </c>
      <c r="C137" s="104" t="str">
        <f>UFSCSPA!C9</f>
        <v>JENIFER SAFFI</v>
      </c>
      <c r="D137" s="99" t="str">
        <f>UFSCSPA!D9</f>
        <v>C</v>
      </c>
      <c r="E137" s="104">
        <f>UFSCSPA!E9</f>
        <v>0</v>
      </c>
      <c r="F137" s="104">
        <f>UFSCSPA!F9</f>
        <v>0</v>
      </c>
      <c r="G137" s="104">
        <f>UFSCSPA!G9</f>
        <v>0</v>
      </c>
      <c r="H137" s="104">
        <f>UFSCSPA!H9</f>
        <v>0</v>
      </c>
      <c r="I137" s="104">
        <f>UFSCSPA!I9</f>
        <v>0</v>
      </c>
      <c r="J137" s="104">
        <f>UFSCSPA!J9</f>
        <v>0</v>
      </c>
      <c r="K137" s="104">
        <f>UFSCSPA!K9</f>
        <v>0</v>
      </c>
      <c r="L137" s="104">
        <f>UFSCSPA!L9</f>
        <v>0</v>
      </c>
      <c r="M137" s="104">
        <f>UFSCSPA!M9</f>
        <v>0</v>
      </c>
      <c r="N137" s="104">
        <f>UFSCSPA!N9</f>
        <v>0</v>
      </c>
      <c r="O137" s="104">
        <f>UFSCSPA!O9</f>
        <v>0</v>
      </c>
      <c r="P137" s="104">
        <f>UFSCSPA!P9</f>
        <v>0</v>
      </c>
      <c r="Q137" s="104">
        <f>UFSCSPA!Q9</f>
        <v>0</v>
      </c>
      <c r="R137" s="104">
        <f>UFSCSPA!R9</f>
        <v>0</v>
      </c>
      <c r="S137" s="104">
        <f>UFSCSPA!S9</f>
        <v>0</v>
      </c>
      <c r="T137" s="99" t="str">
        <f>UFSCSPA!T9</f>
        <v>C</v>
      </c>
      <c r="U137" s="104">
        <f>UFSCSPA!U9</f>
        <v>0</v>
      </c>
      <c r="V137" s="104">
        <f>UFSCSPA!V9</f>
        <v>0</v>
      </c>
      <c r="W137" s="104">
        <f>UFSCSPA!W9</f>
        <v>0</v>
      </c>
      <c r="X137" s="104">
        <f>UFSCSPA!X9</f>
        <v>0</v>
      </c>
      <c r="Y137" s="104">
        <f>UFSCSPA!Y9</f>
        <v>0</v>
      </c>
      <c r="Z137" s="104">
        <f>UFSCSPA!Z9</f>
        <v>0</v>
      </c>
      <c r="AA137" s="104">
        <f>UFSCSPA!AA9</f>
        <v>0</v>
      </c>
      <c r="AB137" s="104">
        <f>UFSCSPA!AB9</f>
        <v>0</v>
      </c>
      <c r="AC137" s="104">
        <f>UFSCSPA!AC9</f>
        <v>0</v>
      </c>
      <c r="AD137" s="104">
        <f>UFSCSPA!AD9</f>
        <v>0</v>
      </c>
      <c r="AE137" s="104">
        <f>UFSCSPA!AE9</f>
        <v>0</v>
      </c>
      <c r="AF137" s="104">
        <f>UFSCSPA!AF9</f>
        <v>0</v>
      </c>
      <c r="AG137" s="104">
        <f>UFSCSPA!AG9</f>
        <v>0</v>
      </c>
      <c r="AH137" s="104">
        <f>UFSCSPA!AH9</f>
        <v>0</v>
      </c>
      <c r="AI137" s="104">
        <f>UFSCSPA!AI9</f>
        <v>0</v>
      </c>
      <c r="AJ137" s="48"/>
      <c r="AK137" s="89"/>
      <c r="AL137" s="31"/>
      <c r="AM137" s="31"/>
      <c r="AN137" s="25"/>
      <c r="AO137" s="25"/>
      <c r="AP137" s="25"/>
      <c r="AQ137" s="25"/>
      <c r="AR137" s="26"/>
      <c r="AS137" s="24"/>
      <c r="AT137" s="24"/>
      <c r="AU137" s="24"/>
      <c r="AV137" s="24"/>
      <c r="AW137" s="24"/>
      <c r="AX137" s="24"/>
      <c r="AY137" s="24"/>
      <c r="AZ137" s="27">
        <f t="shared" si="141"/>
        <v>0</v>
      </c>
      <c r="BA137" s="28">
        <f t="shared" si="142"/>
        <v>0</v>
      </c>
      <c r="BB137" s="29">
        <f t="shared" si="143"/>
        <v>0</v>
      </c>
      <c r="BC137" s="29">
        <f t="shared" si="144"/>
        <v>0</v>
      </c>
      <c r="BD137" s="29">
        <f t="shared" si="145"/>
        <v>0</v>
      </c>
      <c r="BE137" s="29">
        <f t="shared" si="146"/>
        <v>0</v>
      </c>
      <c r="BF137" s="29">
        <f t="shared" si="147"/>
        <v>0</v>
      </c>
      <c r="BG137" s="29">
        <f t="shared" si="148"/>
        <v>0</v>
      </c>
      <c r="BH137" s="29">
        <f t="shared" si="149"/>
        <v>0</v>
      </c>
      <c r="BI137" s="29">
        <f t="shared" si="150"/>
        <v>0</v>
      </c>
      <c r="BJ137" s="29">
        <f t="shared" si="151"/>
        <v>0</v>
      </c>
      <c r="BK137" s="29">
        <f t="shared" si="152"/>
        <v>0</v>
      </c>
      <c r="BL137" s="29">
        <f t="shared" si="153"/>
        <v>0</v>
      </c>
      <c r="BM137" s="29">
        <f t="shared" si="154"/>
        <v>0</v>
      </c>
      <c r="BN137" s="29">
        <f t="shared" si="155"/>
        <v>0</v>
      </c>
      <c r="BO137" s="29">
        <f t="shared" si="156"/>
        <v>0</v>
      </c>
      <c r="BP137" s="29">
        <f t="shared" si="157"/>
        <v>0</v>
      </c>
      <c r="BQ137" s="29">
        <f t="shared" si="158"/>
        <v>0</v>
      </c>
      <c r="BR137" s="29">
        <f t="shared" si="159"/>
        <v>0</v>
      </c>
      <c r="BS137" s="29">
        <f t="shared" si="160"/>
        <v>0</v>
      </c>
      <c r="BT137" s="29">
        <f t="shared" si="161"/>
        <v>0</v>
      </c>
      <c r="BU137" s="30">
        <f t="shared" si="162"/>
        <v>0</v>
      </c>
      <c r="BV137" s="30">
        <f t="shared" si="163"/>
        <v>0</v>
      </c>
      <c r="BX137" s="28">
        <f t="shared" si="164"/>
        <v>0</v>
      </c>
      <c r="BY137" s="29">
        <f t="shared" si="165"/>
        <v>0</v>
      </c>
      <c r="BZ137" s="29">
        <f t="shared" si="166"/>
        <v>0</v>
      </c>
      <c r="CA137" s="29">
        <f t="shared" si="167"/>
        <v>0</v>
      </c>
      <c r="CB137" s="29">
        <f t="shared" si="168"/>
        <v>0</v>
      </c>
      <c r="CC137" s="30" t="str">
        <f t="shared" si="223"/>
        <v/>
      </c>
      <c r="CD137" s="156" t="e">
        <f t="shared" si="201"/>
        <v>#VALUE!</v>
      </c>
      <c r="CE137" s="22" t="str">
        <f t="shared" si="224"/>
        <v xml:space="preserve"> </v>
      </c>
      <c r="CF137" s="156" t="e">
        <f t="shared" si="202"/>
        <v>#VALUE!</v>
      </c>
      <c r="CG137" s="22" t="str">
        <f t="shared" si="225"/>
        <v xml:space="preserve"> </v>
      </c>
      <c r="CH137" s="156" t="e">
        <f t="shared" si="203"/>
        <v>#VALUE!</v>
      </c>
      <c r="CI137" s="22" t="str">
        <f t="shared" si="226"/>
        <v xml:space="preserve"> </v>
      </c>
      <c r="CJ137" s="22" t="e">
        <f t="shared" si="204"/>
        <v>#VALUE!</v>
      </c>
      <c r="CK137" s="22" t="e">
        <f t="shared" si="205"/>
        <v>#VALUE!</v>
      </c>
      <c r="CM137" s="22">
        <f t="shared" si="206"/>
        <v>0</v>
      </c>
      <c r="CN137" s="22">
        <f t="shared" si="207"/>
        <v>0</v>
      </c>
      <c r="CO137" s="22">
        <f t="shared" si="208"/>
        <v>0</v>
      </c>
      <c r="CP137" s="22">
        <f t="shared" si="209"/>
        <v>0</v>
      </c>
      <c r="CQ137" s="22">
        <f t="shared" si="210"/>
        <v>0</v>
      </c>
      <c r="CR137" s="22">
        <f t="shared" si="211"/>
        <v>0</v>
      </c>
      <c r="CS137" s="22">
        <f t="shared" si="212"/>
        <v>0</v>
      </c>
      <c r="CT137" s="22" t="e">
        <f t="shared" si="213"/>
        <v>#DIV/0!</v>
      </c>
      <c r="CU137" s="22" t="e">
        <f t="shared" si="214"/>
        <v>#DIV/0!</v>
      </c>
      <c r="CV137" s="22">
        <f t="shared" si="215"/>
        <v>0</v>
      </c>
      <c r="CW137" s="22">
        <f t="shared" si="216"/>
        <v>0</v>
      </c>
      <c r="CX137" s="22">
        <f t="shared" si="217"/>
        <v>0</v>
      </c>
      <c r="CY137" s="22" t="e">
        <f t="shared" si="218"/>
        <v>#DIV/0!</v>
      </c>
      <c r="CZ137" s="22">
        <f t="shared" si="219"/>
        <v>0</v>
      </c>
      <c r="DA137" s="22">
        <f t="shared" si="220"/>
        <v>0</v>
      </c>
      <c r="DB137" s="22">
        <f t="shared" si="221"/>
        <v>0</v>
      </c>
      <c r="DC137" s="22">
        <f t="shared" si="222"/>
        <v>0</v>
      </c>
      <c r="DE137" s="22">
        <f t="shared" si="169"/>
        <v>0</v>
      </c>
      <c r="DF137" s="22">
        <f t="shared" si="170"/>
        <v>0</v>
      </c>
      <c r="DG137" s="22">
        <f t="shared" si="171"/>
        <v>0</v>
      </c>
      <c r="DH137" s="22">
        <f t="shared" si="172"/>
        <v>0</v>
      </c>
      <c r="DI137" s="22">
        <f t="shared" si="173"/>
        <v>0</v>
      </c>
      <c r="DJ137" s="22">
        <f t="shared" si="174"/>
        <v>0</v>
      </c>
      <c r="DK137" s="22">
        <f t="shared" si="175"/>
        <v>0</v>
      </c>
      <c r="DL137" s="22">
        <f t="shared" si="176"/>
        <v>0</v>
      </c>
      <c r="DM137" s="22">
        <f t="shared" si="177"/>
        <v>0</v>
      </c>
      <c r="DN137" s="22">
        <f t="shared" si="178"/>
        <v>0</v>
      </c>
      <c r="DO137" s="22">
        <f t="shared" si="179"/>
        <v>0</v>
      </c>
      <c r="DP137" s="22">
        <f t="shared" si="180"/>
        <v>0</v>
      </c>
      <c r="DQ137" s="22">
        <f t="shared" si="181"/>
        <v>0</v>
      </c>
    </row>
    <row r="138" spans="1:121" s="22" customFormat="1" ht="15.75" thickBot="1">
      <c r="A138" s="104" t="str">
        <f>UFSCSPA!A10</f>
        <v>UFCSPA</v>
      </c>
      <c r="B138" s="104">
        <f>UFSCSPA!B10</f>
        <v>8</v>
      </c>
      <c r="C138" s="104" t="str">
        <f>UFSCSPA!C10</f>
        <v>LÚCIA CAMPOS PELLANDA</v>
      </c>
      <c r="D138" s="99" t="str">
        <f>UFSCSPA!D10</f>
        <v>C</v>
      </c>
      <c r="E138" s="104">
        <f>UFSCSPA!E10</f>
        <v>0</v>
      </c>
      <c r="F138" s="104">
        <f>UFSCSPA!F10</f>
        <v>0</v>
      </c>
      <c r="G138" s="104">
        <f>UFSCSPA!G10</f>
        <v>0</v>
      </c>
      <c r="H138" s="104">
        <f>UFSCSPA!H10</f>
        <v>0</v>
      </c>
      <c r="I138" s="104">
        <f>UFSCSPA!I10</f>
        <v>0</v>
      </c>
      <c r="J138" s="104">
        <f>UFSCSPA!J10</f>
        <v>0</v>
      </c>
      <c r="K138" s="104">
        <f>UFSCSPA!K10</f>
        <v>0</v>
      </c>
      <c r="L138" s="104">
        <f>UFSCSPA!L10</f>
        <v>0</v>
      </c>
      <c r="M138" s="104">
        <f>UFSCSPA!M10</f>
        <v>0</v>
      </c>
      <c r="N138" s="104">
        <f>UFSCSPA!N10</f>
        <v>0</v>
      </c>
      <c r="O138" s="104">
        <f>UFSCSPA!O10</f>
        <v>0</v>
      </c>
      <c r="P138" s="104">
        <f>UFSCSPA!P10</f>
        <v>0</v>
      </c>
      <c r="Q138" s="104">
        <f>UFSCSPA!Q10</f>
        <v>0</v>
      </c>
      <c r="R138" s="104">
        <f>UFSCSPA!R10</f>
        <v>0</v>
      </c>
      <c r="S138" s="104">
        <f>UFSCSPA!S10</f>
        <v>0</v>
      </c>
      <c r="T138" s="99" t="str">
        <f>UFSCSPA!T10</f>
        <v>C</v>
      </c>
      <c r="U138" s="104">
        <f>UFSCSPA!U10</f>
        <v>0</v>
      </c>
      <c r="V138" s="104">
        <f>UFSCSPA!V10</f>
        <v>0</v>
      </c>
      <c r="W138" s="104">
        <f>UFSCSPA!W10</f>
        <v>0</v>
      </c>
      <c r="X138" s="104">
        <f>UFSCSPA!X10</f>
        <v>0</v>
      </c>
      <c r="Y138" s="104">
        <f>UFSCSPA!Y10</f>
        <v>0</v>
      </c>
      <c r="Z138" s="104">
        <f>UFSCSPA!Z10</f>
        <v>0</v>
      </c>
      <c r="AA138" s="104">
        <f>UFSCSPA!AA10</f>
        <v>0</v>
      </c>
      <c r="AB138" s="104">
        <f>UFSCSPA!AB10</f>
        <v>0</v>
      </c>
      <c r="AC138" s="104">
        <f>UFSCSPA!AC10</f>
        <v>0</v>
      </c>
      <c r="AD138" s="104">
        <f>UFSCSPA!AD10</f>
        <v>0</v>
      </c>
      <c r="AE138" s="104">
        <f>UFSCSPA!AE10</f>
        <v>0</v>
      </c>
      <c r="AF138" s="104">
        <f>UFSCSPA!AF10</f>
        <v>0</v>
      </c>
      <c r="AG138" s="104">
        <f>UFSCSPA!AG10</f>
        <v>0</v>
      </c>
      <c r="AH138" s="104">
        <f>UFSCSPA!AH10</f>
        <v>0</v>
      </c>
      <c r="AI138" s="104">
        <f>UFSCSPA!AI10</f>
        <v>0</v>
      </c>
      <c r="AJ138" s="48"/>
      <c r="AK138" s="89"/>
      <c r="AL138" s="31"/>
      <c r="AM138" s="31"/>
      <c r="AN138" s="25"/>
      <c r="AO138" s="25"/>
      <c r="AP138" s="25"/>
      <c r="AQ138" s="25"/>
      <c r="AR138" s="26"/>
      <c r="AS138" s="24"/>
      <c r="AT138" s="24"/>
      <c r="AU138" s="24"/>
      <c r="AV138" s="24"/>
      <c r="AW138" s="24"/>
      <c r="AX138" s="24"/>
      <c r="AY138" s="24"/>
      <c r="AZ138" s="27">
        <f t="shared" si="141"/>
        <v>0</v>
      </c>
      <c r="BA138" s="28">
        <f t="shared" si="142"/>
        <v>0</v>
      </c>
      <c r="BB138" s="29">
        <f t="shared" si="143"/>
        <v>0</v>
      </c>
      <c r="BC138" s="29">
        <f t="shared" si="144"/>
        <v>0</v>
      </c>
      <c r="BD138" s="29">
        <f t="shared" si="145"/>
        <v>0</v>
      </c>
      <c r="BE138" s="29">
        <f t="shared" si="146"/>
        <v>0</v>
      </c>
      <c r="BF138" s="29">
        <f t="shared" si="147"/>
        <v>0</v>
      </c>
      <c r="BG138" s="29">
        <f t="shared" si="148"/>
        <v>0</v>
      </c>
      <c r="BH138" s="29">
        <f t="shared" si="149"/>
        <v>0</v>
      </c>
      <c r="BI138" s="29">
        <f t="shared" si="150"/>
        <v>0</v>
      </c>
      <c r="BJ138" s="29">
        <f t="shared" si="151"/>
        <v>0</v>
      </c>
      <c r="BK138" s="29">
        <f t="shared" si="152"/>
        <v>0</v>
      </c>
      <c r="BL138" s="29">
        <f t="shared" si="153"/>
        <v>0</v>
      </c>
      <c r="BM138" s="29">
        <f t="shared" si="154"/>
        <v>0</v>
      </c>
      <c r="BN138" s="29">
        <f t="shared" si="155"/>
        <v>0</v>
      </c>
      <c r="BO138" s="29">
        <f t="shared" si="156"/>
        <v>0</v>
      </c>
      <c r="BP138" s="29">
        <f t="shared" si="157"/>
        <v>0</v>
      </c>
      <c r="BQ138" s="29">
        <f t="shared" si="158"/>
        <v>0</v>
      </c>
      <c r="BR138" s="29">
        <f t="shared" si="159"/>
        <v>0</v>
      </c>
      <c r="BS138" s="29">
        <f t="shared" si="160"/>
        <v>0</v>
      </c>
      <c r="BT138" s="29">
        <f t="shared" si="161"/>
        <v>0</v>
      </c>
      <c r="BU138" s="30">
        <f t="shared" si="162"/>
        <v>0</v>
      </c>
      <c r="BV138" s="30">
        <f t="shared" si="163"/>
        <v>0</v>
      </c>
      <c r="BX138" s="28">
        <f t="shared" si="164"/>
        <v>0</v>
      </c>
      <c r="BY138" s="29">
        <f t="shared" si="165"/>
        <v>0</v>
      </c>
      <c r="BZ138" s="29">
        <f t="shared" si="166"/>
        <v>0</v>
      </c>
      <c r="CA138" s="29">
        <f t="shared" si="167"/>
        <v>0</v>
      </c>
      <c r="CB138" s="29">
        <f t="shared" si="168"/>
        <v>0</v>
      </c>
      <c r="CC138" s="30" t="str">
        <f t="shared" si="223"/>
        <v/>
      </c>
      <c r="CD138" s="156" t="e">
        <f t="shared" si="201"/>
        <v>#VALUE!</v>
      </c>
      <c r="CE138" s="22" t="str">
        <f t="shared" si="224"/>
        <v xml:space="preserve"> </v>
      </c>
      <c r="CF138" s="156" t="e">
        <f t="shared" si="202"/>
        <v>#VALUE!</v>
      </c>
      <c r="CG138" s="22" t="str">
        <f t="shared" si="225"/>
        <v xml:space="preserve"> </v>
      </c>
      <c r="CH138" s="156" t="e">
        <f t="shared" si="203"/>
        <v>#VALUE!</v>
      </c>
      <c r="CI138" s="22" t="str">
        <f t="shared" si="226"/>
        <v xml:space="preserve"> </v>
      </c>
      <c r="CJ138" s="22" t="e">
        <f t="shared" si="204"/>
        <v>#VALUE!</v>
      </c>
      <c r="CK138" s="22" t="e">
        <f t="shared" si="205"/>
        <v>#VALUE!</v>
      </c>
      <c r="CM138" s="22">
        <f t="shared" si="206"/>
        <v>0</v>
      </c>
      <c r="CN138" s="22">
        <f t="shared" si="207"/>
        <v>0</v>
      </c>
      <c r="CO138" s="22">
        <f t="shared" si="208"/>
        <v>0</v>
      </c>
      <c r="CP138" s="22">
        <f t="shared" si="209"/>
        <v>0</v>
      </c>
      <c r="CQ138" s="22">
        <f t="shared" si="210"/>
        <v>0</v>
      </c>
      <c r="CR138" s="22">
        <f t="shared" si="211"/>
        <v>0</v>
      </c>
      <c r="CS138" s="22">
        <f t="shared" si="212"/>
        <v>0</v>
      </c>
      <c r="CT138" s="22" t="e">
        <f t="shared" si="213"/>
        <v>#DIV/0!</v>
      </c>
      <c r="CU138" s="22" t="e">
        <f t="shared" si="214"/>
        <v>#DIV/0!</v>
      </c>
      <c r="CV138" s="22">
        <f t="shared" si="215"/>
        <v>0</v>
      </c>
      <c r="CW138" s="22">
        <f t="shared" si="216"/>
        <v>0</v>
      </c>
      <c r="CX138" s="22">
        <f t="shared" si="217"/>
        <v>0</v>
      </c>
      <c r="CY138" s="22" t="e">
        <f t="shared" si="218"/>
        <v>#DIV/0!</v>
      </c>
      <c r="CZ138" s="22">
        <f t="shared" si="219"/>
        <v>0</v>
      </c>
      <c r="DA138" s="22">
        <f t="shared" si="220"/>
        <v>0</v>
      </c>
      <c r="DB138" s="22">
        <f t="shared" si="221"/>
        <v>0</v>
      </c>
      <c r="DC138" s="22">
        <f t="shared" si="222"/>
        <v>0</v>
      </c>
      <c r="DE138" s="22">
        <f t="shared" si="169"/>
        <v>0</v>
      </c>
      <c r="DF138" s="22">
        <f t="shared" si="170"/>
        <v>0</v>
      </c>
      <c r="DG138" s="22">
        <f t="shared" si="171"/>
        <v>0</v>
      </c>
      <c r="DH138" s="22">
        <f t="shared" si="172"/>
        <v>0</v>
      </c>
      <c r="DI138" s="22">
        <f t="shared" si="173"/>
        <v>0</v>
      </c>
      <c r="DJ138" s="22">
        <f t="shared" si="174"/>
        <v>0</v>
      </c>
      <c r="DK138" s="22">
        <f t="shared" si="175"/>
        <v>0</v>
      </c>
      <c r="DL138" s="22">
        <f t="shared" si="176"/>
        <v>0</v>
      </c>
      <c r="DM138" s="22">
        <f t="shared" si="177"/>
        <v>0</v>
      </c>
      <c r="DN138" s="22">
        <f t="shared" si="178"/>
        <v>0</v>
      </c>
      <c r="DO138" s="22">
        <f t="shared" si="179"/>
        <v>0</v>
      </c>
      <c r="DP138" s="22">
        <f t="shared" si="180"/>
        <v>0</v>
      </c>
      <c r="DQ138" s="22">
        <f t="shared" si="181"/>
        <v>0</v>
      </c>
    </row>
    <row r="139" spans="1:121" s="22" customFormat="1" ht="15.75" thickBot="1">
      <c r="A139" s="104" t="str">
        <f>UFSCSPA!A11</f>
        <v>UFCSPA</v>
      </c>
      <c r="B139" s="104">
        <f>UFSCSPA!B11</f>
        <v>9</v>
      </c>
      <c r="C139" s="104" t="str">
        <f>UFSCSPA!C11</f>
        <v>LUIS HENRIQUE TELLES DA ROSA</v>
      </c>
      <c r="D139" s="99" t="str">
        <f>UFSCSPA!D11</f>
        <v>P</v>
      </c>
      <c r="E139" s="104">
        <f>UFSCSPA!E11</f>
        <v>0</v>
      </c>
      <c r="F139" s="104">
        <f>UFSCSPA!F11</f>
        <v>0</v>
      </c>
      <c r="G139" s="104">
        <f>UFSCSPA!G11</f>
        <v>0</v>
      </c>
      <c r="H139" s="104">
        <f>UFSCSPA!H11</f>
        <v>5</v>
      </c>
      <c r="I139" s="104">
        <f>UFSCSPA!I11</f>
        <v>0</v>
      </c>
      <c r="J139" s="104">
        <f>UFSCSPA!J11</f>
        <v>0</v>
      </c>
      <c r="K139" s="104">
        <f>UFSCSPA!K11</f>
        <v>0</v>
      </c>
      <c r="L139" s="104">
        <f>UFSCSPA!L11</f>
        <v>0</v>
      </c>
      <c r="M139" s="104">
        <f>UFSCSPA!M11</f>
        <v>0</v>
      </c>
      <c r="N139" s="104">
        <f>UFSCSPA!N11</f>
        <v>0</v>
      </c>
      <c r="O139" s="104">
        <f>UFSCSPA!O11</f>
        <v>0</v>
      </c>
      <c r="P139" s="104">
        <f>UFSCSPA!P11</f>
        <v>0</v>
      </c>
      <c r="Q139" s="104">
        <f>UFSCSPA!Q11</f>
        <v>0</v>
      </c>
      <c r="R139" s="104">
        <f>UFSCSPA!R11</f>
        <v>1</v>
      </c>
      <c r="S139" s="104">
        <f>UFSCSPA!S11</f>
        <v>0</v>
      </c>
      <c r="T139" s="99" t="str">
        <f>UFSCSPA!T11</f>
        <v>P</v>
      </c>
      <c r="U139" s="104">
        <f>UFSCSPA!U11</f>
        <v>0</v>
      </c>
      <c r="V139" s="104">
        <f>UFSCSPA!V11</f>
        <v>0</v>
      </c>
      <c r="W139" s="104">
        <f>UFSCSPA!W11</f>
        <v>0</v>
      </c>
      <c r="X139" s="104">
        <f>UFSCSPA!X11</f>
        <v>0</v>
      </c>
      <c r="Y139" s="104">
        <f>UFSCSPA!Y11</f>
        <v>0</v>
      </c>
      <c r="Z139" s="104">
        <f>UFSCSPA!Z11</f>
        <v>1</v>
      </c>
      <c r="AA139" s="104">
        <f>UFSCSPA!AA11</f>
        <v>0</v>
      </c>
      <c r="AB139" s="104">
        <f>UFSCSPA!AB11</f>
        <v>0</v>
      </c>
      <c r="AC139" s="104">
        <f>UFSCSPA!AC11</f>
        <v>0</v>
      </c>
      <c r="AD139" s="104">
        <f>UFSCSPA!AD11</f>
        <v>0</v>
      </c>
      <c r="AE139" s="104">
        <f>UFSCSPA!AE11</f>
        <v>0</v>
      </c>
      <c r="AF139" s="104">
        <f>UFSCSPA!AF11</f>
        <v>0</v>
      </c>
      <c r="AG139" s="104">
        <f>UFSCSPA!AG11</f>
        <v>0</v>
      </c>
      <c r="AH139" s="104">
        <f>UFSCSPA!AH11</f>
        <v>0</v>
      </c>
      <c r="AI139" s="104">
        <f>UFSCSPA!AI11</f>
        <v>0</v>
      </c>
      <c r="AJ139" s="48"/>
      <c r="AK139" s="89"/>
      <c r="AL139" s="31"/>
      <c r="AM139" s="31"/>
      <c r="AN139" s="25"/>
      <c r="AO139" s="25"/>
      <c r="AP139" s="25"/>
      <c r="AQ139" s="25"/>
      <c r="AR139" s="26"/>
      <c r="AS139" s="24"/>
      <c r="AT139" s="24"/>
      <c r="AU139" s="24"/>
      <c r="AV139" s="24"/>
      <c r="AW139" s="24"/>
      <c r="AX139" s="24"/>
      <c r="AY139" s="24"/>
      <c r="AZ139" s="27">
        <f t="shared" si="141"/>
        <v>2</v>
      </c>
      <c r="BA139" s="28">
        <f t="shared" si="142"/>
        <v>0</v>
      </c>
      <c r="BB139" s="29">
        <f t="shared" si="143"/>
        <v>0</v>
      </c>
      <c r="BC139" s="29">
        <f t="shared" si="144"/>
        <v>0</v>
      </c>
      <c r="BD139" s="29">
        <f t="shared" si="145"/>
        <v>0</v>
      </c>
      <c r="BE139" s="29">
        <f t="shared" si="146"/>
        <v>0</v>
      </c>
      <c r="BF139" s="29">
        <f t="shared" si="147"/>
        <v>5</v>
      </c>
      <c r="BG139" s="29">
        <f t="shared" si="148"/>
        <v>5</v>
      </c>
      <c r="BH139" s="29">
        <f t="shared" si="149"/>
        <v>0</v>
      </c>
      <c r="BI139" s="29">
        <f t="shared" si="150"/>
        <v>1</v>
      </c>
      <c r="BJ139" s="29">
        <f t="shared" si="151"/>
        <v>0</v>
      </c>
      <c r="BK139" s="29">
        <f t="shared" si="152"/>
        <v>0</v>
      </c>
      <c r="BL139" s="29">
        <f t="shared" si="153"/>
        <v>0</v>
      </c>
      <c r="BM139" s="29">
        <f t="shared" si="154"/>
        <v>0</v>
      </c>
      <c r="BN139" s="29">
        <f t="shared" si="155"/>
        <v>0</v>
      </c>
      <c r="BO139" s="29">
        <f t="shared" si="156"/>
        <v>0</v>
      </c>
      <c r="BP139" s="29">
        <f t="shared" si="157"/>
        <v>0</v>
      </c>
      <c r="BQ139" s="29">
        <f t="shared" si="158"/>
        <v>0</v>
      </c>
      <c r="BR139" s="29">
        <f t="shared" si="159"/>
        <v>0</v>
      </c>
      <c r="BS139" s="29">
        <f t="shared" si="160"/>
        <v>0</v>
      </c>
      <c r="BT139" s="29">
        <f t="shared" si="161"/>
        <v>1</v>
      </c>
      <c r="BU139" s="30">
        <f t="shared" si="162"/>
        <v>0</v>
      </c>
      <c r="BV139" s="30">
        <f t="shared" si="163"/>
        <v>0</v>
      </c>
      <c r="BX139" s="28">
        <f t="shared" si="164"/>
        <v>200</v>
      </c>
      <c r="BY139" s="29">
        <f t="shared" si="165"/>
        <v>10</v>
      </c>
      <c r="BZ139" s="29">
        <f t="shared" si="166"/>
        <v>0</v>
      </c>
      <c r="CA139" s="29">
        <f t="shared" si="167"/>
        <v>0</v>
      </c>
      <c r="CB139" s="29">
        <f t="shared" si="168"/>
        <v>25</v>
      </c>
      <c r="CC139" s="30">
        <f t="shared" si="223"/>
        <v>235</v>
      </c>
      <c r="CD139" s="156">
        <f t="shared" si="201"/>
        <v>88.333333333333343</v>
      </c>
      <c r="CE139" s="22">
        <f t="shared" si="224"/>
        <v>3</v>
      </c>
      <c r="CF139" s="156">
        <f t="shared" si="202"/>
        <v>48.333333333333343</v>
      </c>
      <c r="CG139" s="22">
        <f t="shared" si="225"/>
        <v>4</v>
      </c>
      <c r="CH139" s="156">
        <f t="shared" si="203"/>
        <v>8.3333333333333428</v>
      </c>
      <c r="CI139" s="22">
        <f t="shared" si="226"/>
        <v>5</v>
      </c>
      <c r="CJ139" s="22">
        <f t="shared" si="204"/>
        <v>0.29351152188846563</v>
      </c>
      <c r="CK139" s="22">
        <f t="shared" si="205"/>
        <v>0.29351152188846563</v>
      </c>
      <c r="CM139" s="22">
        <f t="shared" si="206"/>
        <v>0</v>
      </c>
      <c r="CN139" s="22">
        <f t="shared" si="207"/>
        <v>0</v>
      </c>
      <c r="CO139" s="22">
        <f t="shared" si="208"/>
        <v>0</v>
      </c>
      <c r="CP139" s="22">
        <f t="shared" si="209"/>
        <v>2.2026431718061672</v>
      </c>
      <c r="CQ139" s="22">
        <f t="shared" si="210"/>
        <v>0</v>
      </c>
      <c r="CR139" s="22">
        <f t="shared" si="211"/>
        <v>3.7037037037037033</v>
      </c>
      <c r="CS139" s="22">
        <f t="shared" si="212"/>
        <v>0</v>
      </c>
      <c r="CT139" s="22" t="e">
        <f t="shared" si="213"/>
        <v>#DIV/0!</v>
      </c>
      <c r="CU139" s="22" t="e">
        <f t="shared" si="214"/>
        <v>#DIV/0!</v>
      </c>
      <c r="CV139" s="22">
        <f t="shared" si="215"/>
        <v>0</v>
      </c>
      <c r="CW139" s="22">
        <f t="shared" si="216"/>
        <v>0</v>
      </c>
      <c r="CX139" s="22">
        <f t="shared" si="217"/>
        <v>0</v>
      </c>
      <c r="CY139" s="22" t="e">
        <f t="shared" si="218"/>
        <v>#DIV/0!</v>
      </c>
      <c r="CZ139" s="22">
        <f t="shared" si="219"/>
        <v>0</v>
      </c>
      <c r="DA139" s="22">
        <f t="shared" si="220"/>
        <v>20</v>
      </c>
      <c r="DB139" s="22">
        <f t="shared" si="221"/>
        <v>0</v>
      </c>
      <c r="DC139" s="22">
        <f t="shared" si="222"/>
        <v>0</v>
      </c>
      <c r="DE139" s="22">
        <f t="shared" si="169"/>
        <v>0</v>
      </c>
      <c r="DF139" s="22">
        <f t="shared" si="170"/>
        <v>0</v>
      </c>
      <c r="DG139" s="22">
        <f t="shared" si="171"/>
        <v>0</v>
      </c>
      <c r="DH139" s="22">
        <f t="shared" si="172"/>
        <v>1</v>
      </c>
      <c r="DI139" s="22">
        <f t="shared" si="173"/>
        <v>0</v>
      </c>
      <c r="DJ139" s="22">
        <f t="shared" si="174"/>
        <v>1</v>
      </c>
      <c r="DK139" s="22">
        <f t="shared" si="175"/>
        <v>0</v>
      </c>
      <c r="DL139" s="22">
        <f t="shared" si="176"/>
        <v>0</v>
      </c>
      <c r="DM139" s="22">
        <f t="shared" si="177"/>
        <v>0</v>
      </c>
      <c r="DN139" s="22">
        <f t="shared" si="178"/>
        <v>0</v>
      </c>
      <c r="DO139" s="22">
        <f t="shared" si="179"/>
        <v>0</v>
      </c>
      <c r="DP139" s="22">
        <f t="shared" si="180"/>
        <v>0</v>
      </c>
      <c r="DQ139" s="22">
        <f t="shared" si="181"/>
        <v>0</v>
      </c>
    </row>
    <row r="140" spans="1:121" s="22" customFormat="1" ht="15.75" thickBot="1">
      <c r="A140" s="104" t="str">
        <f>UFSCSPA!A12</f>
        <v>UFCSPA</v>
      </c>
      <c r="B140" s="104">
        <f>UFSCSPA!B12</f>
        <v>10</v>
      </c>
      <c r="C140" s="104" t="str">
        <f>UFSCSPA!C12</f>
        <v>MARCELO FARIA SILVA</v>
      </c>
      <c r="D140" s="99" t="str">
        <f>UFSCSPA!D12</f>
        <v>P</v>
      </c>
      <c r="E140" s="104">
        <f>UFSCSPA!E12</f>
        <v>0</v>
      </c>
      <c r="F140" s="104">
        <f>UFSCSPA!F12</f>
        <v>1</v>
      </c>
      <c r="G140" s="104">
        <f>UFSCSPA!G12</f>
        <v>0</v>
      </c>
      <c r="H140" s="104">
        <f>UFSCSPA!H12</f>
        <v>0</v>
      </c>
      <c r="I140" s="104">
        <f>UFSCSPA!I12</f>
        <v>0</v>
      </c>
      <c r="J140" s="104">
        <f>UFSCSPA!J12</f>
        <v>0</v>
      </c>
      <c r="K140" s="104">
        <f>UFSCSPA!K12</f>
        <v>0</v>
      </c>
      <c r="L140" s="104">
        <f>UFSCSPA!L12</f>
        <v>0</v>
      </c>
      <c r="M140" s="104">
        <f>UFSCSPA!M12</f>
        <v>0</v>
      </c>
      <c r="N140" s="104">
        <f>UFSCSPA!N12</f>
        <v>0</v>
      </c>
      <c r="O140" s="104">
        <f>UFSCSPA!O12</f>
        <v>0</v>
      </c>
      <c r="P140" s="104">
        <f>UFSCSPA!P12</f>
        <v>0</v>
      </c>
      <c r="Q140" s="104">
        <f>UFSCSPA!Q12</f>
        <v>0</v>
      </c>
      <c r="R140" s="104">
        <f>UFSCSPA!R12</f>
        <v>0</v>
      </c>
      <c r="S140" s="104">
        <f>UFSCSPA!S12</f>
        <v>0</v>
      </c>
      <c r="T140" s="99" t="str">
        <f>UFSCSPA!T12</f>
        <v>P</v>
      </c>
      <c r="U140" s="104">
        <f>UFSCSPA!U12</f>
        <v>0</v>
      </c>
      <c r="V140" s="104">
        <f>UFSCSPA!V12</f>
        <v>0</v>
      </c>
      <c r="W140" s="104">
        <f>UFSCSPA!W12</f>
        <v>1</v>
      </c>
      <c r="X140" s="104">
        <f>UFSCSPA!X12</f>
        <v>0</v>
      </c>
      <c r="Y140" s="104">
        <f>UFSCSPA!Y12</f>
        <v>0</v>
      </c>
      <c r="Z140" s="104">
        <f>UFSCSPA!Z12</f>
        <v>0</v>
      </c>
      <c r="AA140" s="104">
        <f>UFSCSPA!AA12</f>
        <v>0</v>
      </c>
      <c r="AB140" s="104">
        <f>UFSCSPA!AB12</f>
        <v>0</v>
      </c>
      <c r="AC140" s="104">
        <f>UFSCSPA!AC12</f>
        <v>0</v>
      </c>
      <c r="AD140" s="104">
        <f>UFSCSPA!AD12</f>
        <v>0</v>
      </c>
      <c r="AE140" s="104">
        <f>UFSCSPA!AE12</f>
        <v>0</v>
      </c>
      <c r="AF140" s="104">
        <f>UFSCSPA!AF12</f>
        <v>0</v>
      </c>
      <c r="AG140" s="104">
        <f>UFSCSPA!AG12</f>
        <v>0</v>
      </c>
      <c r="AH140" s="104">
        <f>UFSCSPA!AH12</f>
        <v>0</v>
      </c>
      <c r="AI140" s="104">
        <f>UFSCSPA!AI12</f>
        <v>0</v>
      </c>
      <c r="AJ140" s="48"/>
      <c r="AK140" s="89"/>
      <c r="AL140" s="31"/>
      <c r="AM140" s="31"/>
      <c r="AN140" s="25"/>
      <c r="AO140" s="25"/>
      <c r="AP140" s="25"/>
      <c r="AQ140" s="25"/>
      <c r="AR140" s="26"/>
      <c r="AS140" s="24"/>
      <c r="AT140" s="24"/>
      <c r="AU140" s="24"/>
      <c r="AV140" s="24"/>
      <c r="AW140" s="24"/>
      <c r="AX140" s="24"/>
      <c r="AY140" s="24"/>
      <c r="AZ140" s="27">
        <f t="shared" si="141"/>
        <v>2</v>
      </c>
      <c r="BA140" s="28">
        <f t="shared" si="142"/>
        <v>0</v>
      </c>
      <c r="BB140" s="29">
        <f t="shared" si="143"/>
        <v>1</v>
      </c>
      <c r="BC140" s="29">
        <f t="shared" si="144"/>
        <v>1</v>
      </c>
      <c r="BD140" s="29">
        <f t="shared" si="145"/>
        <v>1</v>
      </c>
      <c r="BE140" s="29">
        <f t="shared" si="146"/>
        <v>2</v>
      </c>
      <c r="BF140" s="29">
        <f t="shared" si="147"/>
        <v>0</v>
      </c>
      <c r="BG140" s="29">
        <f t="shared" si="148"/>
        <v>2</v>
      </c>
      <c r="BH140" s="29">
        <f t="shared" si="149"/>
        <v>0</v>
      </c>
      <c r="BI140" s="29">
        <f t="shared" si="150"/>
        <v>0</v>
      </c>
      <c r="BJ140" s="29">
        <f t="shared" si="151"/>
        <v>0</v>
      </c>
      <c r="BK140" s="29">
        <f t="shared" si="152"/>
        <v>0</v>
      </c>
      <c r="BL140" s="29">
        <f t="shared" si="153"/>
        <v>0</v>
      </c>
      <c r="BM140" s="29">
        <f t="shared" si="154"/>
        <v>0</v>
      </c>
      <c r="BN140" s="29">
        <f t="shared" si="155"/>
        <v>0</v>
      </c>
      <c r="BO140" s="29">
        <f t="shared" si="156"/>
        <v>0</v>
      </c>
      <c r="BP140" s="29">
        <f t="shared" si="157"/>
        <v>0</v>
      </c>
      <c r="BQ140" s="29">
        <f t="shared" si="158"/>
        <v>0</v>
      </c>
      <c r="BR140" s="29">
        <f t="shared" si="159"/>
        <v>0</v>
      </c>
      <c r="BS140" s="29">
        <f t="shared" si="160"/>
        <v>0</v>
      </c>
      <c r="BT140" s="29">
        <f t="shared" si="161"/>
        <v>0</v>
      </c>
      <c r="BU140" s="30">
        <f t="shared" si="162"/>
        <v>0</v>
      </c>
      <c r="BV140" s="30">
        <f t="shared" si="163"/>
        <v>0</v>
      </c>
      <c r="BX140" s="28">
        <f t="shared" si="164"/>
        <v>140</v>
      </c>
      <c r="BY140" s="29">
        <f t="shared" si="165"/>
        <v>0</v>
      </c>
      <c r="BZ140" s="29">
        <f t="shared" si="166"/>
        <v>0</v>
      </c>
      <c r="CA140" s="29">
        <f t="shared" si="167"/>
        <v>0</v>
      </c>
      <c r="CB140" s="29">
        <f t="shared" si="168"/>
        <v>0</v>
      </c>
      <c r="CC140" s="30">
        <f t="shared" si="223"/>
        <v>140</v>
      </c>
      <c r="CD140" s="156">
        <f t="shared" si="201"/>
        <v>-6.6666666666666572</v>
      </c>
      <c r="CE140" s="22" t="str">
        <f t="shared" si="224"/>
        <v>NAO</v>
      </c>
      <c r="CF140" s="156">
        <f t="shared" si="202"/>
        <v>-46.666666666666657</v>
      </c>
      <c r="CG140" s="22" t="str">
        <f t="shared" si="225"/>
        <v>NAO</v>
      </c>
      <c r="CH140" s="156">
        <f t="shared" si="203"/>
        <v>-86.666666666666657</v>
      </c>
      <c r="CI140" s="22" t="str">
        <f t="shared" si="226"/>
        <v>NAO</v>
      </c>
      <c r="CJ140" s="22">
        <f t="shared" si="204"/>
        <v>0.17485792793355398</v>
      </c>
      <c r="CK140" s="22">
        <f t="shared" si="205"/>
        <v>0.17485792793355398</v>
      </c>
      <c r="CM140" s="22">
        <f t="shared" si="206"/>
        <v>0</v>
      </c>
      <c r="CN140" s="22">
        <f t="shared" si="207"/>
        <v>0.31746031746031744</v>
      </c>
      <c r="CO140" s="22">
        <f t="shared" si="208"/>
        <v>0.19880715705765406</v>
      </c>
      <c r="CP140" s="22">
        <f t="shared" si="209"/>
        <v>0</v>
      </c>
      <c r="CQ140" s="22">
        <f t="shared" si="210"/>
        <v>0</v>
      </c>
      <c r="CR140" s="22">
        <f t="shared" si="211"/>
        <v>0</v>
      </c>
      <c r="CS140" s="22">
        <f t="shared" si="212"/>
        <v>0</v>
      </c>
      <c r="CT140" s="22" t="e">
        <f t="shared" si="213"/>
        <v>#DIV/0!</v>
      </c>
      <c r="CU140" s="22" t="e">
        <f t="shared" si="214"/>
        <v>#DIV/0!</v>
      </c>
      <c r="CV140" s="22">
        <f t="shared" si="215"/>
        <v>0</v>
      </c>
      <c r="CW140" s="22">
        <f t="shared" si="216"/>
        <v>0</v>
      </c>
      <c r="CX140" s="22">
        <f t="shared" si="217"/>
        <v>0</v>
      </c>
      <c r="CY140" s="22" t="e">
        <f t="shared" si="218"/>
        <v>#DIV/0!</v>
      </c>
      <c r="CZ140" s="22">
        <f t="shared" si="219"/>
        <v>0</v>
      </c>
      <c r="DA140" s="22">
        <f t="shared" si="220"/>
        <v>0</v>
      </c>
      <c r="DB140" s="22">
        <f t="shared" si="221"/>
        <v>0</v>
      </c>
      <c r="DC140" s="22">
        <f t="shared" si="222"/>
        <v>0</v>
      </c>
      <c r="DE140" s="22">
        <f t="shared" si="169"/>
        <v>0</v>
      </c>
      <c r="DF140" s="22">
        <f t="shared" si="170"/>
        <v>1</v>
      </c>
      <c r="DG140" s="22">
        <f t="shared" si="171"/>
        <v>1</v>
      </c>
      <c r="DH140" s="22">
        <f t="shared" si="172"/>
        <v>0</v>
      </c>
      <c r="DI140" s="22">
        <f t="shared" si="173"/>
        <v>0</v>
      </c>
      <c r="DJ140" s="22">
        <f t="shared" si="174"/>
        <v>0</v>
      </c>
      <c r="DK140" s="22">
        <f t="shared" si="175"/>
        <v>0</v>
      </c>
      <c r="DL140" s="22">
        <f t="shared" si="176"/>
        <v>0</v>
      </c>
      <c r="DM140" s="22">
        <f t="shared" si="177"/>
        <v>0</v>
      </c>
      <c r="DN140" s="22">
        <f t="shared" si="178"/>
        <v>0</v>
      </c>
      <c r="DO140" s="22">
        <f t="shared" si="179"/>
        <v>0</v>
      </c>
      <c r="DP140" s="22">
        <f t="shared" si="180"/>
        <v>0</v>
      </c>
      <c r="DQ140" s="22">
        <f t="shared" si="181"/>
        <v>0</v>
      </c>
    </row>
    <row r="141" spans="1:121" s="22" customFormat="1" ht="15.75" thickBot="1">
      <c r="A141" s="104" t="str">
        <f>UFSCSPA!A13</f>
        <v>UFCSPA</v>
      </c>
      <c r="B141" s="104">
        <f>UFSCSPA!B13</f>
        <v>11</v>
      </c>
      <c r="C141" s="104" t="str">
        <f>UFSCSPA!C13</f>
        <v>MARIA CRISTINA DE ALMEIDA FREITAS CARDOSO</v>
      </c>
      <c r="D141" s="99" t="str">
        <f>UFSCSPA!D13</f>
        <v>P</v>
      </c>
      <c r="E141" s="104">
        <f>UFSCSPA!E13</f>
        <v>0</v>
      </c>
      <c r="F141" s="104">
        <f>UFSCSPA!F13</f>
        <v>0</v>
      </c>
      <c r="G141" s="104">
        <f>UFSCSPA!G13</f>
        <v>2</v>
      </c>
      <c r="H141" s="104">
        <f>UFSCSPA!H13</f>
        <v>1</v>
      </c>
      <c r="I141" s="104">
        <f>UFSCSPA!I13</f>
        <v>0</v>
      </c>
      <c r="J141" s="104">
        <f>UFSCSPA!J13</f>
        <v>0</v>
      </c>
      <c r="K141" s="104">
        <f>UFSCSPA!K13</f>
        <v>0</v>
      </c>
      <c r="L141" s="104">
        <f>UFSCSPA!L13</f>
        <v>0</v>
      </c>
      <c r="M141" s="104">
        <f>UFSCSPA!M13</f>
        <v>0</v>
      </c>
      <c r="N141" s="104">
        <f>UFSCSPA!N13</f>
        <v>0</v>
      </c>
      <c r="O141" s="104">
        <f>UFSCSPA!O13</f>
        <v>0</v>
      </c>
      <c r="P141" s="104">
        <f>UFSCSPA!P13</f>
        <v>0</v>
      </c>
      <c r="Q141" s="104">
        <f>UFSCSPA!Q13</f>
        <v>0</v>
      </c>
      <c r="R141" s="104">
        <f>UFSCSPA!R13</f>
        <v>0</v>
      </c>
      <c r="S141" s="104">
        <f>UFSCSPA!S13</f>
        <v>1</v>
      </c>
      <c r="T141" s="99" t="str">
        <f>UFSCSPA!T13</f>
        <v>P</v>
      </c>
      <c r="U141" s="104">
        <f>UFSCSPA!U13</f>
        <v>0</v>
      </c>
      <c r="V141" s="104">
        <f>UFSCSPA!V13</f>
        <v>0</v>
      </c>
      <c r="W141" s="104">
        <f>UFSCSPA!W13</f>
        <v>1</v>
      </c>
      <c r="X141" s="104">
        <f>UFSCSPA!X13</f>
        <v>0</v>
      </c>
      <c r="Y141" s="104">
        <f>UFSCSPA!Y13</f>
        <v>0</v>
      </c>
      <c r="Z141" s="104">
        <f>UFSCSPA!Z13</f>
        <v>0</v>
      </c>
      <c r="AA141" s="104">
        <f>UFSCSPA!AA13</f>
        <v>0</v>
      </c>
      <c r="AB141" s="104">
        <f>UFSCSPA!AB13</f>
        <v>0</v>
      </c>
      <c r="AC141" s="104">
        <f>UFSCSPA!AC13</f>
        <v>0</v>
      </c>
      <c r="AD141" s="104">
        <f>UFSCSPA!AD13</f>
        <v>0</v>
      </c>
      <c r="AE141" s="104">
        <f>UFSCSPA!AE13</f>
        <v>0</v>
      </c>
      <c r="AF141" s="104">
        <f>UFSCSPA!AF13</f>
        <v>0</v>
      </c>
      <c r="AG141" s="104">
        <f>UFSCSPA!AG13</f>
        <v>0</v>
      </c>
      <c r="AH141" s="104">
        <f>UFSCSPA!AH13</f>
        <v>0</v>
      </c>
      <c r="AI141" s="104">
        <f>UFSCSPA!AI13</f>
        <v>0</v>
      </c>
      <c r="AJ141" s="48"/>
      <c r="AK141" s="89"/>
      <c r="AL141" s="31"/>
      <c r="AM141" s="31"/>
      <c r="AN141" s="25"/>
      <c r="AO141" s="25"/>
      <c r="AP141" s="25"/>
      <c r="AQ141" s="25"/>
      <c r="AR141" s="26"/>
      <c r="AS141" s="24"/>
      <c r="AT141" s="24"/>
      <c r="AU141" s="24"/>
      <c r="AV141" s="24"/>
      <c r="AW141" s="24"/>
      <c r="AX141" s="24"/>
      <c r="AY141" s="24"/>
      <c r="AZ141" s="27">
        <f t="shared" si="141"/>
        <v>2</v>
      </c>
      <c r="BA141" s="28">
        <f t="shared" si="142"/>
        <v>0</v>
      </c>
      <c r="BB141" s="29">
        <f t="shared" si="143"/>
        <v>0</v>
      </c>
      <c r="BC141" s="29">
        <f t="shared" si="144"/>
        <v>0</v>
      </c>
      <c r="BD141" s="29">
        <f t="shared" si="145"/>
        <v>3</v>
      </c>
      <c r="BE141" s="29">
        <f t="shared" si="146"/>
        <v>3</v>
      </c>
      <c r="BF141" s="29">
        <f t="shared" si="147"/>
        <v>1</v>
      </c>
      <c r="BG141" s="29">
        <f t="shared" si="148"/>
        <v>4</v>
      </c>
      <c r="BH141" s="29">
        <f t="shared" si="149"/>
        <v>0</v>
      </c>
      <c r="BI141" s="29">
        <f t="shared" si="150"/>
        <v>0</v>
      </c>
      <c r="BJ141" s="29">
        <f t="shared" si="151"/>
        <v>0</v>
      </c>
      <c r="BK141" s="29">
        <f t="shared" si="152"/>
        <v>0</v>
      </c>
      <c r="BL141" s="29">
        <f t="shared" si="153"/>
        <v>0</v>
      </c>
      <c r="BM141" s="29">
        <f t="shared" si="154"/>
        <v>0</v>
      </c>
      <c r="BN141" s="29">
        <f t="shared" si="155"/>
        <v>0</v>
      </c>
      <c r="BO141" s="29">
        <f t="shared" si="156"/>
        <v>0</v>
      </c>
      <c r="BP141" s="29">
        <f t="shared" si="157"/>
        <v>0</v>
      </c>
      <c r="BQ141" s="29">
        <f t="shared" si="158"/>
        <v>0</v>
      </c>
      <c r="BR141" s="29">
        <f t="shared" si="159"/>
        <v>0</v>
      </c>
      <c r="BS141" s="29">
        <f t="shared" si="160"/>
        <v>0</v>
      </c>
      <c r="BT141" s="29">
        <f t="shared" si="161"/>
        <v>0</v>
      </c>
      <c r="BU141" s="30">
        <f t="shared" si="162"/>
        <v>1</v>
      </c>
      <c r="BV141" s="30">
        <f t="shared" si="163"/>
        <v>1</v>
      </c>
      <c r="BX141" s="28">
        <f t="shared" si="164"/>
        <v>220</v>
      </c>
      <c r="BY141" s="29">
        <f t="shared" si="165"/>
        <v>0</v>
      </c>
      <c r="BZ141" s="29">
        <f t="shared" si="166"/>
        <v>0</v>
      </c>
      <c r="CA141" s="29">
        <f t="shared" si="167"/>
        <v>0</v>
      </c>
      <c r="CB141" s="29">
        <f t="shared" si="168"/>
        <v>10</v>
      </c>
      <c r="CC141" s="30">
        <f t="shared" si="223"/>
        <v>230</v>
      </c>
      <c r="CD141" s="156">
        <f t="shared" si="201"/>
        <v>83.333333333333343</v>
      </c>
      <c r="CE141" s="22">
        <f t="shared" si="224"/>
        <v>3</v>
      </c>
      <c r="CF141" s="156">
        <f t="shared" si="202"/>
        <v>43.333333333333343</v>
      </c>
      <c r="CG141" s="22">
        <f t="shared" si="225"/>
        <v>4</v>
      </c>
      <c r="CH141" s="156">
        <f t="shared" si="203"/>
        <v>3.3333333333333428</v>
      </c>
      <c r="CI141" s="22">
        <f t="shared" si="226"/>
        <v>5</v>
      </c>
      <c r="CJ141" s="22">
        <f t="shared" si="204"/>
        <v>0.28726659589083869</v>
      </c>
      <c r="CK141" s="22">
        <f t="shared" si="205"/>
        <v>0.28726659589083869</v>
      </c>
      <c r="CM141" s="22">
        <f t="shared" si="206"/>
        <v>0</v>
      </c>
      <c r="CN141" s="22">
        <f t="shared" si="207"/>
        <v>0</v>
      </c>
      <c r="CO141" s="22">
        <f t="shared" si="208"/>
        <v>0.59642147117296218</v>
      </c>
      <c r="CP141" s="22">
        <f t="shared" si="209"/>
        <v>0.44052863436123346</v>
      </c>
      <c r="CQ141" s="22">
        <f t="shared" si="210"/>
        <v>0</v>
      </c>
      <c r="CR141" s="22">
        <f t="shared" si="211"/>
        <v>0</v>
      </c>
      <c r="CS141" s="22">
        <f t="shared" si="212"/>
        <v>0</v>
      </c>
      <c r="CT141" s="22" t="e">
        <f t="shared" si="213"/>
        <v>#DIV/0!</v>
      </c>
      <c r="CU141" s="22" t="e">
        <f t="shared" si="214"/>
        <v>#DIV/0!</v>
      </c>
      <c r="CV141" s="22">
        <f t="shared" si="215"/>
        <v>0</v>
      </c>
      <c r="CW141" s="22">
        <f t="shared" si="216"/>
        <v>0</v>
      </c>
      <c r="CX141" s="22">
        <f t="shared" si="217"/>
        <v>0</v>
      </c>
      <c r="CY141" s="22" t="e">
        <f t="shared" si="218"/>
        <v>#DIV/0!</v>
      </c>
      <c r="CZ141" s="22">
        <f t="shared" si="219"/>
        <v>0</v>
      </c>
      <c r="DA141" s="22">
        <f t="shared" si="220"/>
        <v>0</v>
      </c>
      <c r="DB141" s="22">
        <f t="shared" si="221"/>
        <v>3.2258064516129035</v>
      </c>
      <c r="DC141" s="22">
        <f t="shared" si="222"/>
        <v>4</v>
      </c>
      <c r="DE141" s="22">
        <f t="shared" si="169"/>
        <v>0</v>
      </c>
      <c r="DF141" s="22">
        <f t="shared" si="170"/>
        <v>0</v>
      </c>
      <c r="DG141" s="22">
        <f t="shared" si="171"/>
        <v>1</v>
      </c>
      <c r="DH141" s="22">
        <f t="shared" si="172"/>
        <v>1</v>
      </c>
      <c r="DI141" s="22">
        <f t="shared" si="173"/>
        <v>0</v>
      </c>
      <c r="DJ141" s="22">
        <f t="shared" si="174"/>
        <v>0</v>
      </c>
      <c r="DK141" s="22">
        <f t="shared" si="175"/>
        <v>0</v>
      </c>
      <c r="DL141" s="22">
        <f t="shared" si="176"/>
        <v>0</v>
      </c>
      <c r="DM141" s="22">
        <f t="shared" si="177"/>
        <v>0</v>
      </c>
      <c r="DN141" s="22">
        <f t="shared" si="178"/>
        <v>0</v>
      </c>
      <c r="DO141" s="22">
        <f t="shared" si="179"/>
        <v>0</v>
      </c>
      <c r="DP141" s="22">
        <f t="shared" si="180"/>
        <v>0</v>
      </c>
      <c r="DQ141" s="22">
        <f t="shared" si="181"/>
        <v>0</v>
      </c>
    </row>
    <row r="142" spans="1:121" s="22" customFormat="1" ht="15.75" thickBot="1">
      <c r="A142" s="104" t="str">
        <f>UFSCSPA!A14</f>
        <v>UFCSPA</v>
      </c>
      <c r="B142" s="104">
        <f>UFSCSPA!B14</f>
        <v>12</v>
      </c>
      <c r="C142" s="104" t="str">
        <f>UFSCSPA!C14</f>
        <v>MAURICEIA CASSOL</v>
      </c>
      <c r="D142" s="99" t="str">
        <f>UFSCSPA!D14</f>
        <v>P</v>
      </c>
      <c r="E142" s="104">
        <f>UFSCSPA!E14</f>
        <v>0</v>
      </c>
      <c r="F142" s="104">
        <f>UFSCSPA!F14</f>
        <v>0</v>
      </c>
      <c r="G142" s="104">
        <f>UFSCSPA!G14</f>
        <v>2</v>
      </c>
      <c r="H142" s="104">
        <f>UFSCSPA!H14</f>
        <v>0</v>
      </c>
      <c r="I142" s="104">
        <f>UFSCSPA!I14</f>
        <v>0</v>
      </c>
      <c r="J142" s="104">
        <f>UFSCSPA!J14</f>
        <v>0</v>
      </c>
      <c r="K142" s="104">
        <f>UFSCSPA!K14</f>
        <v>0</v>
      </c>
      <c r="L142" s="104">
        <f>UFSCSPA!L14</f>
        <v>0</v>
      </c>
      <c r="M142" s="104">
        <f>UFSCSPA!M14</f>
        <v>0</v>
      </c>
      <c r="N142" s="104">
        <f>UFSCSPA!N14</f>
        <v>0</v>
      </c>
      <c r="O142" s="104">
        <f>UFSCSPA!O14</f>
        <v>0</v>
      </c>
      <c r="P142" s="104">
        <f>UFSCSPA!P14</f>
        <v>0</v>
      </c>
      <c r="Q142" s="104">
        <f>UFSCSPA!Q14</f>
        <v>0</v>
      </c>
      <c r="R142" s="104">
        <f>UFSCSPA!R14</f>
        <v>0</v>
      </c>
      <c r="S142" s="104">
        <f>UFSCSPA!S14</f>
        <v>1</v>
      </c>
      <c r="T142" s="99" t="str">
        <f>UFSCSPA!T14</f>
        <v>P</v>
      </c>
      <c r="U142" s="104">
        <f>UFSCSPA!U14</f>
        <v>0</v>
      </c>
      <c r="V142" s="104">
        <f>UFSCSPA!V14</f>
        <v>0</v>
      </c>
      <c r="W142" s="104">
        <f>UFSCSPA!W14</f>
        <v>0</v>
      </c>
      <c r="X142" s="104">
        <f>UFSCSPA!X14</f>
        <v>1</v>
      </c>
      <c r="Y142" s="104">
        <f>UFSCSPA!Y14</f>
        <v>0</v>
      </c>
      <c r="Z142" s="104">
        <f>UFSCSPA!Z14</f>
        <v>0</v>
      </c>
      <c r="AA142" s="104">
        <f>UFSCSPA!AA14</f>
        <v>0</v>
      </c>
      <c r="AB142" s="104">
        <f>UFSCSPA!AB14</f>
        <v>0</v>
      </c>
      <c r="AC142" s="104">
        <f>UFSCSPA!AC14</f>
        <v>0</v>
      </c>
      <c r="AD142" s="104">
        <f>UFSCSPA!AD14</f>
        <v>0</v>
      </c>
      <c r="AE142" s="104">
        <f>UFSCSPA!AE14</f>
        <v>0</v>
      </c>
      <c r="AF142" s="104">
        <f>UFSCSPA!AF14</f>
        <v>0</v>
      </c>
      <c r="AG142" s="104">
        <f>UFSCSPA!AG14</f>
        <v>0</v>
      </c>
      <c r="AH142" s="104">
        <f>UFSCSPA!AH14</f>
        <v>0</v>
      </c>
      <c r="AI142" s="104">
        <f>UFSCSPA!AI14</f>
        <v>0</v>
      </c>
      <c r="AJ142" s="48"/>
      <c r="AK142" s="89"/>
      <c r="AL142" s="31"/>
      <c r="AM142" s="31"/>
      <c r="AN142" s="25"/>
      <c r="AO142" s="25"/>
      <c r="AP142" s="25"/>
      <c r="AQ142" s="25"/>
      <c r="AR142" s="26"/>
      <c r="AS142" s="24"/>
      <c r="AT142" s="24"/>
      <c r="AU142" s="24"/>
      <c r="AV142" s="24"/>
      <c r="AW142" s="24"/>
      <c r="AX142" s="24"/>
      <c r="AY142" s="24"/>
      <c r="AZ142" s="27">
        <f t="shared" si="141"/>
        <v>2</v>
      </c>
      <c r="BA142" s="28">
        <f t="shared" si="142"/>
        <v>0</v>
      </c>
      <c r="BB142" s="29">
        <f t="shared" si="143"/>
        <v>0</v>
      </c>
      <c r="BC142" s="29">
        <f t="shared" si="144"/>
        <v>0</v>
      </c>
      <c r="BD142" s="29">
        <f t="shared" si="145"/>
        <v>2</v>
      </c>
      <c r="BE142" s="29">
        <f t="shared" si="146"/>
        <v>2</v>
      </c>
      <c r="BF142" s="29">
        <f t="shared" si="147"/>
        <v>1</v>
      </c>
      <c r="BG142" s="29">
        <f t="shared" si="148"/>
        <v>3</v>
      </c>
      <c r="BH142" s="29">
        <f t="shared" si="149"/>
        <v>0</v>
      </c>
      <c r="BI142" s="29">
        <f t="shared" si="150"/>
        <v>0</v>
      </c>
      <c r="BJ142" s="29">
        <f t="shared" si="151"/>
        <v>0</v>
      </c>
      <c r="BK142" s="29">
        <f t="shared" si="152"/>
        <v>0</v>
      </c>
      <c r="BL142" s="29">
        <f t="shared" si="153"/>
        <v>0</v>
      </c>
      <c r="BM142" s="29">
        <f t="shared" si="154"/>
        <v>0</v>
      </c>
      <c r="BN142" s="29">
        <f t="shared" si="155"/>
        <v>0</v>
      </c>
      <c r="BO142" s="29">
        <f t="shared" si="156"/>
        <v>0</v>
      </c>
      <c r="BP142" s="29">
        <f t="shared" si="157"/>
        <v>0</v>
      </c>
      <c r="BQ142" s="29">
        <f t="shared" si="158"/>
        <v>0</v>
      </c>
      <c r="BR142" s="29">
        <f t="shared" si="159"/>
        <v>0</v>
      </c>
      <c r="BS142" s="29">
        <f t="shared" si="160"/>
        <v>0</v>
      </c>
      <c r="BT142" s="29">
        <f t="shared" si="161"/>
        <v>0</v>
      </c>
      <c r="BU142" s="30">
        <f t="shared" si="162"/>
        <v>1</v>
      </c>
      <c r="BV142" s="30">
        <f t="shared" si="163"/>
        <v>1</v>
      </c>
      <c r="BX142" s="28">
        <f t="shared" si="164"/>
        <v>160</v>
      </c>
      <c r="BY142" s="29">
        <f t="shared" si="165"/>
        <v>0</v>
      </c>
      <c r="BZ142" s="29">
        <f t="shared" si="166"/>
        <v>0</v>
      </c>
      <c r="CA142" s="29">
        <f t="shared" si="167"/>
        <v>0</v>
      </c>
      <c r="CB142" s="29">
        <f t="shared" si="168"/>
        <v>10</v>
      </c>
      <c r="CC142" s="30">
        <f t="shared" si="223"/>
        <v>170</v>
      </c>
      <c r="CD142" s="156">
        <f t="shared" si="201"/>
        <v>23.333333333333343</v>
      </c>
      <c r="CE142" s="22">
        <f t="shared" si="224"/>
        <v>3</v>
      </c>
      <c r="CF142" s="156">
        <f t="shared" si="202"/>
        <v>-16.666666666666657</v>
      </c>
      <c r="CG142" s="22" t="str">
        <f t="shared" si="225"/>
        <v>NAO</v>
      </c>
      <c r="CH142" s="156">
        <f t="shared" si="203"/>
        <v>-56.666666666666657</v>
      </c>
      <c r="CI142" s="22" t="str">
        <f t="shared" si="226"/>
        <v>NAO</v>
      </c>
      <c r="CJ142" s="22">
        <f t="shared" si="204"/>
        <v>0.21232748391931555</v>
      </c>
      <c r="CK142" s="22">
        <f t="shared" si="205"/>
        <v>0.21232748391931555</v>
      </c>
      <c r="CM142" s="22">
        <f t="shared" si="206"/>
        <v>0</v>
      </c>
      <c r="CN142" s="22">
        <f t="shared" si="207"/>
        <v>0</v>
      </c>
      <c r="CO142" s="22">
        <f t="shared" si="208"/>
        <v>0.39761431411530812</v>
      </c>
      <c r="CP142" s="22">
        <f t="shared" si="209"/>
        <v>0.44052863436123346</v>
      </c>
      <c r="CQ142" s="22">
        <f t="shared" si="210"/>
        <v>0</v>
      </c>
      <c r="CR142" s="22">
        <f t="shared" si="211"/>
        <v>0</v>
      </c>
      <c r="CS142" s="22">
        <f t="shared" si="212"/>
        <v>0</v>
      </c>
      <c r="CT142" s="22" t="e">
        <f t="shared" si="213"/>
        <v>#DIV/0!</v>
      </c>
      <c r="CU142" s="22" t="e">
        <f t="shared" si="214"/>
        <v>#DIV/0!</v>
      </c>
      <c r="CV142" s="22">
        <f t="shared" si="215"/>
        <v>0</v>
      </c>
      <c r="CW142" s="22">
        <f t="shared" si="216"/>
        <v>0</v>
      </c>
      <c r="CX142" s="22">
        <f t="shared" si="217"/>
        <v>0</v>
      </c>
      <c r="CY142" s="22" t="e">
        <f t="shared" si="218"/>
        <v>#DIV/0!</v>
      </c>
      <c r="CZ142" s="22">
        <f t="shared" si="219"/>
        <v>0</v>
      </c>
      <c r="DA142" s="22">
        <f t="shared" si="220"/>
        <v>0</v>
      </c>
      <c r="DB142" s="22">
        <f t="shared" si="221"/>
        <v>3.2258064516129035</v>
      </c>
      <c r="DC142" s="22">
        <f t="shared" si="222"/>
        <v>4</v>
      </c>
      <c r="DE142" s="22">
        <f t="shared" si="169"/>
        <v>0</v>
      </c>
      <c r="DF142" s="22">
        <f t="shared" si="170"/>
        <v>0</v>
      </c>
      <c r="DG142" s="22">
        <f t="shared" si="171"/>
        <v>1</v>
      </c>
      <c r="DH142" s="22">
        <f t="shared" si="172"/>
        <v>1</v>
      </c>
      <c r="DI142" s="22">
        <f t="shared" si="173"/>
        <v>0</v>
      </c>
      <c r="DJ142" s="22">
        <f t="shared" si="174"/>
        <v>0</v>
      </c>
      <c r="DK142" s="22">
        <f t="shared" si="175"/>
        <v>0</v>
      </c>
      <c r="DL142" s="22">
        <f t="shared" si="176"/>
        <v>0</v>
      </c>
      <c r="DM142" s="22">
        <f t="shared" si="177"/>
        <v>0</v>
      </c>
      <c r="DN142" s="22">
        <f t="shared" si="178"/>
        <v>0</v>
      </c>
      <c r="DO142" s="22">
        <f t="shared" si="179"/>
        <v>0</v>
      </c>
      <c r="DP142" s="22">
        <f t="shared" si="180"/>
        <v>0</v>
      </c>
      <c r="DQ142" s="22">
        <f t="shared" si="181"/>
        <v>0</v>
      </c>
    </row>
    <row r="143" spans="1:121" s="22" customFormat="1" ht="15.75" thickBot="1">
      <c r="A143" s="104" t="str">
        <f>UFSCSPA!A15</f>
        <v>UFCSPA</v>
      </c>
      <c r="B143" s="104">
        <f>UFSCSPA!B15</f>
        <v>13</v>
      </c>
      <c r="C143" s="104" t="str">
        <f>UFSCSPA!C15</f>
        <v>PEDRO DAL LAGO</v>
      </c>
      <c r="D143" s="99" t="str">
        <f>UFSCSPA!D15</f>
        <v>P</v>
      </c>
      <c r="E143" s="104">
        <f>UFSCSPA!E15</f>
        <v>0</v>
      </c>
      <c r="F143" s="104">
        <f>UFSCSPA!F15</f>
        <v>0</v>
      </c>
      <c r="G143" s="104">
        <f>UFSCSPA!G15</f>
        <v>1</v>
      </c>
      <c r="H143" s="104">
        <f>UFSCSPA!H15</f>
        <v>0</v>
      </c>
      <c r="I143" s="104">
        <f>UFSCSPA!I15</f>
        <v>1</v>
      </c>
      <c r="J143" s="104">
        <f>UFSCSPA!J15</f>
        <v>1</v>
      </c>
      <c r="K143" s="104">
        <f>UFSCSPA!K15</f>
        <v>0</v>
      </c>
      <c r="L143" s="104">
        <f>UFSCSPA!L15</f>
        <v>0</v>
      </c>
      <c r="M143" s="104">
        <f>UFSCSPA!M15</f>
        <v>0</v>
      </c>
      <c r="N143" s="104">
        <f>UFSCSPA!N15</f>
        <v>0</v>
      </c>
      <c r="O143" s="104">
        <f>UFSCSPA!O15</f>
        <v>0</v>
      </c>
      <c r="P143" s="104">
        <f>UFSCSPA!P15</f>
        <v>0</v>
      </c>
      <c r="Q143" s="104">
        <f>UFSCSPA!Q15</f>
        <v>0</v>
      </c>
      <c r="R143" s="104">
        <f>UFSCSPA!R15</f>
        <v>0</v>
      </c>
      <c r="S143" s="104">
        <f>UFSCSPA!S15</f>
        <v>0</v>
      </c>
      <c r="T143" s="99" t="str">
        <f>UFSCSPA!T15</f>
        <v>P</v>
      </c>
      <c r="U143" s="104">
        <f>UFSCSPA!U15</f>
        <v>3</v>
      </c>
      <c r="V143" s="104">
        <f>UFSCSPA!V15</f>
        <v>0</v>
      </c>
      <c r="W143" s="104">
        <f>UFSCSPA!W15</f>
        <v>0</v>
      </c>
      <c r="X143" s="104">
        <f>UFSCSPA!X15</f>
        <v>0</v>
      </c>
      <c r="Y143" s="104">
        <f>UFSCSPA!Y15</f>
        <v>2</v>
      </c>
      <c r="Z143" s="104">
        <f>UFSCSPA!Z15</f>
        <v>0</v>
      </c>
      <c r="AA143" s="104">
        <f>UFSCSPA!AA15</f>
        <v>0</v>
      </c>
      <c r="AB143" s="104">
        <f>UFSCSPA!AB15</f>
        <v>0</v>
      </c>
      <c r="AC143" s="104">
        <f>UFSCSPA!AC15</f>
        <v>0</v>
      </c>
      <c r="AD143" s="104">
        <f>UFSCSPA!AD15</f>
        <v>0</v>
      </c>
      <c r="AE143" s="104">
        <f>UFSCSPA!AE15</f>
        <v>0</v>
      </c>
      <c r="AF143" s="104">
        <f>UFSCSPA!AF15</f>
        <v>0</v>
      </c>
      <c r="AG143" s="104">
        <f>UFSCSPA!AG15</f>
        <v>0</v>
      </c>
      <c r="AH143" s="104">
        <f>UFSCSPA!AH15</f>
        <v>0</v>
      </c>
      <c r="AI143" s="104">
        <f>UFSCSPA!AI15</f>
        <v>0</v>
      </c>
      <c r="AJ143" s="48"/>
      <c r="AK143" s="89"/>
      <c r="AL143" s="31"/>
      <c r="AM143" s="31"/>
      <c r="AN143" s="25"/>
      <c r="AO143" s="25"/>
      <c r="AP143" s="25"/>
      <c r="AQ143" s="25"/>
      <c r="AR143" s="26"/>
      <c r="AS143" s="24"/>
      <c r="AT143" s="24"/>
      <c r="AU143" s="24"/>
      <c r="AV143" s="24"/>
      <c r="AW143" s="24"/>
      <c r="AX143" s="24"/>
      <c r="AY143" s="24"/>
      <c r="AZ143" s="27">
        <f t="shared" ref="AZ143:AZ144" si="227">COUNTIF(D143:AY143,"P")</f>
        <v>2</v>
      </c>
      <c r="BA143" s="28">
        <f t="shared" ref="BA143:BA144" si="228">SUM(E143,U143,AK143)</f>
        <v>3</v>
      </c>
      <c r="BB143" s="29">
        <f t="shared" ref="BB143:BB144" si="229">SUM(F143,V143,AL143)</f>
        <v>0</v>
      </c>
      <c r="BC143" s="29">
        <f t="shared" ref="BC143:BC144" si="230">SUM(BA143:BB143)</f>
        <v>3</v>
      </c>
      <c r="BD143" s="29">
        <f t="shared" ref="BD143:BD144" si="231">SUM(G143,W143,AM143)</f>
        <v>1</v>
      </c>
      <c r="BE143" s="29">
        <f t="shared" ref="BE143:BE144" si="232">SUM(BC143:BD143)</f>
        <v>4</v>
      </c>
      <c r="BF143" s="29">
        <f t="shared" ref="BF143:BF144" si="233">SUM(H143,X143,AN143)</f>
        <v>0</v>
      </c>
      <c r="BG143" s="29">
        <f t="shared" ref="BG143:BG144" si="234">BA143+BB143+BD143+BF143</f>
        <v>4</v>
      </c>
      <c r="BH143" s="29">
        <f t="shared" ref="BH143:BH144" si="235">SUM(I143,Y143,AO143)</f>
        <v>3</v>
      </c>
      <c r="BI143" s="29">
        <f t="shared" ref="BI143:BI144" si="236">SUM(J143,Z143,AP143)</f>
        <v>1</v>
      </c>
      <c r="BJ143" s="29">
        <f t="shared" ref="BJ143:BJ144" si="237">SUM(K143,AA143,AQ143)</f>
        <v>0</v>
      </c>
      <c r="BK143" s="29">
        <f t="shared" ref="BK143:BK144" si="238">SUM(AR143,AB143,L143)</f>
        <v>0</v>
      </c>
      <c r="BL143" s="29">
        <f t="shared" ref="BL143:BL144" si="239">SUM(AS143,AC143,M143)</f>
        <v>0</v>
      </c>
      <c r="BM143" s="29">
        <f t="shared" ref="BM143:BM144" si="240">SUM(BK143:BL143)</f>
        <v>0</v>
      </c>
      <c r="BN143" s="29">
        <f t="shared" ref="BN143:BN144" si="241">SUM(AT143,AD143,N143)</f>
        <v>0</v>
      </c>
      <c r="BO143" s="29">
        <f t="shared" ref="BO143:BO144" si="242">SUM(AU143,AE143,O143)</f>
        <v>0</v>
      </c>
      <c r="BP143" s="29">
        <f t="shared" ref="BP143:BP144" si="243">IF(BO143&gt;=3,3,BO143)</f>
        <v>0</v>
      </c>
      <c r="BQ143" s="29">
        <f t="shared" ref="BQ143:BQ144" si="244">SUM(AV143,AF143,P143)</f>
        <v>0</v>
      </c>
      <c r="BR143" s="29">
        <f t="shared" ref="BR143:BR144" si="245">SUM(AW143,AG143,Q143)</f>
        <v>0</v>
      </c>
      <c r="BS143" s="29">
        <f t="shared" ref="BS143:BS144" si="246">SUM(BQ143:BR143)</f>
        <v>0</v>
      </c>
      <c r="BT143" s="29">
        <f t="shared" ref="BT143:BT144" si="247">SUM(AX143,AH143,R143)</f>
        <v>0</v>
      </c>
      <c r="BU143" s="30">
        <f t="shared" ref="BU143:BU144" si="248">SUM(AY143,AI143,S143)</f>
        <v>0</v>
      </c>
      <c r="BV143" s="30">
        <f t="shared" ref="BV143:BV144" si="249">IF(BU143&gt;=3,3,BU143)</f>
        <v>0</v>
      </c>
      <c r="BX143" s="28">
        <f t="shared" ref="BX143:BX144" si="250">(BA143*100)+(BB143*80)+(BD143*60)+(BF143*40)+(BH143*20)</f>
        <v>420</v>
      </c>
      <c r="BY143" s="29">
        <f t="shared" ref="BY143:BY144" si="251">IF(BI143&gt;3,30,BI143*10)</f>
        <v>10</v>
      </c>
      <c r="BZ143" s="29">
        <f t="shared" ref="BZ143:BZ144" si="252">IF(BJ143&gt;3,15,BJ143*5)</f>
        <v>0</v>
      </c>
      <c r="CA143" s="29">
        <f t="shared" ref="CA143:CA144" si="253">(BK143*200)+(BL143*100)+(BN143*50)+(BP143*20)</f>
        <v>0</v>
      </c>
      <c r="CB143" s="29">
        <f t="shared" ref="CB143:CB144" si="254">(BQ143*100)+(BR143*50)+(BT143*25)+(BV143*10)</f>
        <v>0</v>
      </c>
      <c r="CC143" s="30">
        <f t="shared" si="223"/>
        <v>430</v>
      </c>
      <c r="CD143" s="156">
        <f t="shared" si="201"/>
        <v>283.33333333333337</v>
      </c>
      <c r="CE143" s="22">
        <f t="shared" si="224"/>
        <v>3</v>
      </c>
      <c r="CF143" s="156">
        <f t="shared" si="202"/>
        <v>243.33333333333334</v>
      </c>
      <c r="CG143" s="22">
        <f t="shared" si="225"/>
        <v>4</v>
      </c>
      <c r="CH143" s="156">
        <f t="shared" si="203"/>
        <v>203.33333333333334</v>
      </c>
      <c r="CI143" s="22">
        <f t="shared" si="226"/>
        <v>5</v>
      </c>
      <c r="CJ143" s="22">
        <f t="shared" si="204"/>
        <v>0.53706363579591576</v>
      </c>
      <c r="CK143" s="22">
        <f t="shared" si="205"/>
        <v>0.53706363579591576</v>
      </c>
      <c r="CM143" s="22">
        <f t="shared" si="206"/>
        <v>2.4</v>
      </c>
      <c r="CN143" s="22">
        <f t="shared" si="207"/>
        <v>0</v>
      </c>
      <c r="CO143" s="22">
        <f t="shared" si="208"/>
        <v>0.19880715705765406</v>
      </c>
      <c r="CP143" s="22">
        <f t="shared" si="209"/>
        <v>0</v>
      </c>
      <c r="CQ143" s="22">
        <f t="shared" si="210"/>
        <v>3.0303030303030303</v>
      </c>
      <c r="CR143" s="22">
        <f t="shared" si="211"/>
        <v>3.7037037037037033</v>
      </c>
      <c r="CS143" s="22">
        <f t="shared" si="212"/>
        <v>0</v>
      </c>
      <c r="CT143" s="22" t="e">
        <f t="shared" si="213"/>
        <v>#DIV/0!</v>
      </c>
      <c r="CU143" s="22" t="e">
        <f t="shared" si="214"/>
        <v>#DIV/0!</v>
      </c>
      <c r="CV143" s="22">
        <f t="shared" si="215"/>
        <v>0</v>
      </c>
      <c r="CW143" s="22">
        <f t="shared" si="216"/>
        <v>0</v>
      </c>
      <c r="CX143" s="22">
        <f t="shared" si="217"/>
        <v>0</v>
      </c>
      <c r="CY143" s="22" t="e">
        <f t="shared" si="218"/>
        <v>#DIV/0!</v>
      </c>
      <c r="CZ143" s="22">
        <f t="shared" si="219"/>
        <v>0</v>
      </c>
      <c r="DA143" s="22">
        <f t="shared" si="220"/>
        <v>0</v>
      </c>
      <c r="DB143" s="22">
        <f t="shared" si="221"/>
        <v>0</v>
      </c>
      <c r="DC143" s="22">
        <f t="shared" si="222"/>
        <v>0</v>
      </c>
      <c r="DE143" s="22">
        <f t="shared" ref="DE143:DE144" si="255">COUNTIF(BA143,"&lt;&gt;0")</f>
        <v>1</v>
      </c>
      <c r="DF143" s="22">
        <f t="shared" ref="DF143:DF144" si="256">COUNTIF(BB143,"&lt;&gt;0")</f>
        <v>0</v>
      </c>
      <c r="DG143" s="22">
        <f t="shared" ref="DG143:DG144" si="257">COUNTIF(BD143,"&lt;&gt;0")</f>
        <v>1</v>
      </c>
      <c r="DH143" s="22">
        <f t="shared" ref="DH143:DH144" si="258">COUNTIF(BF143,"&lt;&gt;0")</f>
        <v>0</v>
      </c>
      <c r="DI143" s="22">
        <f t="shared" ref="DI143:DI144" si="259">COUNTIF(BH143,"&lt;&gt;0")</f>
        <v>1</v>
      </c>
      <c r="DJ143" s="22">
        <f t="shared" ref="DJ143:DJ144" si="260">COUNTIF(BI143,"&lt;&gt;0")</f>
        <v>1</v>
      </c>
      <c r="DK143" s="22">
        <f t="shared" ref="DK143:DK144" si="261">COUNTIF(BJ143,"&lt;&gt;0")</f>
        <v>0</v>
      </c>
      <c r="DL143" s="22">
        <f t="shared" ref="DL143:DL144" si="262">COUNTIF(BK143,"&lt;&gt;0")</f>
        <v>0</v>
      </c>
      <c r="DM143" s="22">
        <f t="shared" ref="DM143:DM144" si="263">COUNTIF(BL143,"&lt;&gt;0")</f>
        <v>0</v>
      </c>
      <c r="DN143" s="22">
        <f t="shared" ref="DN143:DN144" si="264">COUNTIF(BN143,"&lt;&gt;0")</f>
        <v>0</v>
      </c>
      <c r="DO143" s="22">
        <f t="shared" ref="DO143:DO144" si="265">COUNTIF(BP143,"&lt;&gt;0")</f>
        <v>0</v>
      </c>
      <c r="DP143" s="22">
        <f t="shared" ref="DP143:DP144" si="266">COUNTIF(BQ143,"&lt;&gt;0")</f>
        <v>0</v>
      </c>
      <c r="DQ143" s="22">
        <f t="shared" ref="DQ143:DQ144" si="267">COUNTIF(BR143,"&lt;&gt;0")</f>
        <v>0</v>
      </c>
    </row>
    <row r="144" spans="1:121" s="22" customFormat="1" ht="15.75" thickBot="1">
      <c r="A144" s="104" t="str">
        <f>UFSCSPA!A16</f>
        <v>UFCSPA</v>
      </c>
      <c r="B144" s="104">
        <f>UFSCSPA!B16</f>
        <v>14</v>
      </c>
      <c r="C144" s="104" t="str">
        <f>UFSCSPA!C16</f>
        <v>RODRIGO DELLA MEA PLENTZ</v>
      </c>
      <c r="D144" s="99" t="str">
        <f>UFSCSPA!D16</f>
        <v>P</v>
      </c>
      <c r="E144" s="104">
        <f>UFSCSPA!E16</f>
        <v>1</v>
      </c>
      <c r="F144" s="104">
        <f>UFSCSPA!F16</f>
        <v>1</v>
      </c>
      <c r="G144" s="104">
        <f>UFSCSPA!G16</f>
        <v>1</v>
      </c>
      <c r="H144" s="104">
        <f>UFSCSPA!H16</f>
        <v>0</v>
      </c>
      <c r="I144" s="104">
        <f>UFSCSPA!I16</f>
        <v>1</v>
      </c>
      <c r="J144" s="104">
        <f>UFSCSPA!J16</f>
        <v>0</v>
      </c>
      <c r="K144" s="104">
        <f>UFSCSPA!K16</f>
        <v>0</v>
      </c>
      <c r="L144" s="104">
        <f>UFSCSPA!L16</f>
        <v>0</v>
      </c>
      <c r="M144" s="104">
        <f>UFSCSPA!M16</f>
        <v>0</v>
      </c>
      <c r="N144" s="104">
        <f>UFSCSPA!N16</f>
        <v>0</v>
      </c>
      <c r="O144" s="104">
        <f>UFSCSPA!O16</f>
        <v>0</v>
      </c>
      <c r="P144" s="104">
        <f>UFSCSPA!P16</f>
        <v>0</v>
      </c>
      <c r="Q144" s="104">
        <f>UFSCSPA!Q16</f>
        <v>0</v>
      </c>
      <c r="R144" s="104">
        <f>UFSCSPA!R16</f>
        <v>0</v>
      </c>
      <c r="S144" s="104">
        <f>UFSCSPA!S16</f>
        <v>0</v>
      </c>
      <c r="T144" s="99" t="str">
        <f>UFSCSPA!T16</f>
        <v>P</v>
      </c>
      <c r="U144" s="104">
        <f>UFSCSPA!U16</f>
        <v>1</v>
      </c>
      <c r="V144" s="104">
        <f>UFSCSPA!V16</f>
        <v>3</v>
      </c>
      <c r="W144" s="104">
        <f>UFSCSPA!W16</f>
        <v>0</v>
      </c>
      <c r="X144" s="104">
        <f>UFSCSPA!X16</f>
        <v>0</v>
      </c>
      <c r="Y144" s="104">
        <f>UFSCSPA!Y16</f>
        <v>3</v>
      </c>
      <c r="Z144" s="104">
        <f>UFSCSPA!Z16</f>
        <v>0</v>
      </c>
      <c r="AA144" s="104">
        <f>UFSCSPA!AA16</f>
        <v>0</v>
      </c>
      <c r="AB144" s="104">
        <f>UFSCSPA!AB16</f>
        <v>0</v>
      </c>
      <c r="AC144" s="104">
        <f>UFSCSPA!AC16</f>
        <v>0</v>
      </c>
      <c r="AD144" s="104">
        <f>UFSCSPA!AD16</f>
        <v>0</v>
      </c>
      <c r="AE144" s="104">
        <f>UFSCSPA!AE16</f>
        <v>0</v>
      </c>
      <c r="AF144" s="104">
        <f>UFSCSPA!AF16</f>
        <v>0</v>
      </c>
      <c r="AG144" s="104">
        <f>UFSCSPA!AG16</f>
        <v>0</v>
      </c>
      <c r="AH144" s="104">
        <f>UFSCSPA!AH16</f>
        <v>0</v>
      </c>
      <c r="AI144" s="104">
        <f>UFSCSPA!AI16</f>
        <v>0</v>
      </c>
      <c r="AJ144" s="48"/>
      <c r="AK144" s="89"/>
      <c r="AL144" s="31"/>
      <c r="AM144" s="31"/>
      <c r="AN144" s="25"/>
      <c r="AO144" s="25"/>
      <c r="AP144" s="25"/>
      <c r="AQ144" s="25"/>
      <c r="AR144" s="26"/>
      <c r="AS144" s="24"/>
      <c r="AT144" s="24"/>
      <c r="AU144" s="24"/>
      <c r="AV144" s="24"/>
      <c r="AW144" s="24"/>
      <c r="AX144" s="24"/>
      <c r="AY144" s="24"/>
      <c r="AZ144" s="27">
        <f t="shared" si="227"/>
        <v>2</v>
      </c>
      <c r="BA144" s="28">
        <f t="shared" si="228"/>
        <v>2</v>
      </c>
      <c r="BB144" s="29">
        <f t="shared" si="229"/>
        <v>4</v>
      </c>
      <c r="BC144" s="29">
        <f t="shared" si="230"/>
        <v>6</v>
      </c>
      <c r="BD144" s="29">
        <f t="shared" si="231"/>
        <v>1</v>
      </c>
      <c r="BE144" s="29">
        <f t="shared" si="232"/>
        <v>7</v>
      </c>
      <c r="BF144" s="29">
        <f t="shared" si="233"/>
        <v>0</v>
      </c>
      <c r="BG144" s="29">
        <f t="shared" si="234"/>
        <v>7</v>
      </c>
      <c r="BH144" s="29">
        <f t="shared" si="235"/>
        <v>4</v>
      </c>
      <c r="BI144" s="29">
        <f t="shared" si="236"/>
        <v>0</v>
      </c>
      <c r="BJ144" s="29">
        <f t="shared" si="237"/>
        <v>0</v>
      </c>
      <c r="BK144" s="29">
        <f t="shared" si="238"/>
        <v>0</v>
      </c>
      <c r="BL144" s="29">
        <f t="shared" si="239"/>
        <v>0</v>
      </c>
      <c r="BM144" s="29">
        <f t="shared" si="240"/>
        <v>0</v>
      </c>
      <c r="BN144" s="29">
        <f t="shared" si="241"/>
        <v>0</v>
      </c>
      <c r="BO144" s="29">
        <f t="shared" si="242"/>
        <v>0</v>
      </c>
      <c r="BP144" s="29">
        <f t="shared" si="243"/>
        <v>0</v>
      </c>
      <c r="BQ144" s="29">
        <f t="shared" si="244"/>
        <v>0</v>
      </c>
      <c r="BR144" s="29">
        <f t="shared" si="245"/>
        <v>0</v>
      </c>
      <c r="BS144" s="29">
        <f t="shared" si="246"/>
        <v>0</v>
      </c>
      <c r="BT144" s="29">
        <f t="shared" si="247"/>
        <v>0</v>
      </c>
      <c r="BU144" s="30">
        <f t="shared" si="248"/>
        <v>0</v>
      </c>
      <c r="BV144" s="30">
        <f t="shared" si="249"/>
        <v>0</v>
      </c>
      <c r="BX144" s="28">
        <f t="shared" si="250"/>
        <v>660</v>
      </c>
      <c r="BY144" s="29">
        <f t="shared" si="251"/>
        <v>0</v>
      </c>
      <c r="BZ144" s="29">
        <f t="shared" si="252"/>
        <v>0</v>
      </c>
      <c r="CA144" s="29">
        <f t="shared" si="253"/>
        <v>0</v>
      </c>
      <c r="CB144" s="29">
        <f t="shared" si="254"/>
        <v>0</v>
      </c>
      <c r="CC144" s="30">
        <f t="shared" si="223"/>
        <v>660</v>
      </c>
      <c r="CD144" s="156">
        <f t="shared" si="201"/>
        <v>513.33333333333337</v>
      </c>
      <c r="CE144" s="22">
        <f t="shared" si="224"/>
        <v>3</v>
      </c>
      <c r="CF144" s="156">
        <f t="shared" si="202"/>
        <v>473.33333333333337</v>
      </c>
      <c r="CG144" s="22">
        <f t="shared" si="225"/>
        <v>4</v>
      </c>
      <c r="CH144" s="156">
        <f t="shared" si="203"/>
        <v>433.33333333333337</v>
      </c>
      <c r="CI144" s="22">
        <f t="shared" si="226"/>
        <v>5</v>
      </c>
      <c r="CJ144" s="22">
        <f t="shared" si="204"/>
        <v>0.82433023168675457</v>
      </c>
      <c r="CK144" s="22">
        <f t="shared" si="205"/>
        <v>0.82433023168675457</v>
      </c>
      <c r="CM144" s="22">
        <f t="shared" si="206"/>
        <v>1.6</v>
      </c>
      <c r="CN144" s="22">
        <f t="shared" si="207"/>
        <v>1.2698412698412698</v>
      </c>
      <c r="CO144" s="22">
        <f t="shared" si="208"/>
        <v>0.19880715705765406</v>
      </c>
      <c r="CP144" s="22">
        <f t="shared" si="209"/>
        <v>0</v>
      </c>
      <c r="CQ144" s="22">
        <f t="shared" si="210"/>
        <v>4.0404040404040407</v>
      </c>
      <c r="CR144" s="22">
        <f t="shared" si="211"/>
        <v>0</v>
      </c>
      <c r="CS144" s="22">
        <f t="shared" si="212"/>
        <v>0</v>
      </c>
      <c r="CT144" s="22" t="e">
        <f t="shared" si="213"/>
        <v>#DIV/0!</v>
      </c>
      <c r="CU144" s="22" t="e">
        <f t="shared" si="214"/>
        <v>#DIV/0!</v>
      </c>
      <c r="CV144" s="22">
        <f t="shared" si="215"/>
        <v>0</v>
      </c>
      <c r="CW144" s="22">
        <f t="shared" si="216"/>
        <v>0</v>
      </c>
      <c r="CX144" s="22">
        <f t="shared" si="217"/>
        <v>0</v>
      </c>
      <c r="CY144" s="22" t="e">
        <f t="shared" si="218"/>
        <v>#DIV/0!</v>
      </c>
      <c r="CZ144" s="22">
        <f t="shared" si="219"/>
        <v>0</v>
      </c>
      <c r="DA144" s="22">
        <f t="shared" si="220"/>
        <v>0</v>
      </c>
      <c r="DB144" s="22">
        <f t="shared" si="221"/>
        <v>0</v>
      </c>
      <c r="DC144" s="22">
        <f t="shared" si="222"/>
        <v>0</v>
      </c>
      <c r="DE144" s="22">
        <f t="shared" si="255"/>
        <v>1</v>
      </c>
      <c r="DF144" s="22">
        <f t="shared" si="256"/>
        <v>1</v>
      </c>
      <c r="DG144" s="22">
        <f t="shared" si="257"/>
        <v>1</v>
      </c>
      <c r="DH144" s="22">
        <f t="shared" si="258"/>
        <v>0</v>
      </c>
      <c r="DI144" s="22">
        <f t="shared" si="259"/>
        <v>1</v>
      </c>
      <c r="DJ144" s="22">
        <f t="shared" si="260"/>
        <v>0</v>
      </c>
      <c r="DK144" s="22">
        <f t="shared" si="261"/>
        <v>0</v>
      </c>
      <c r="DL144" s="22">
        <f t="shared" si="262"/>
        <v>0</v>
      </c>
      <c r="DM144" s="22">
        <f t="shared" si="263"/>
        <v>0</v>
      </c>
      <c r="DN144" s="22">
        <f t="shared" si="264"/>
        <v>0</v>
      </c>
      <c r="DO144" s="22">
        <f t="shared" si="265"/>
        <v>0</v>
      </c>
      <c r="DP144" s="22">
        <f t="shared" si="266"/>
        <v>0</v>
      </c>
      <c r="DQ144" s="22">
        <f t="shared" si="267"/>
        <v>0</v>
      </c>
    </row>
    <row r="145" spans="1:121" s="22" customFormat="1" ht="15.75" thickBot="1">
      <c r="A145" s="104" t="str">
        <f>UFSCSPA!A17</f>
        <v>UFCSPA</v>
      </c>
      <c r="B145" s="104">
        <f>UFSCSPA!B17</f>
        <v>15</v>
      </c>
      <c r="C145" s="104" t="str">
        <f>UFSCSPA!C17</f>
        <v>YGOR FERRÃO</v>
      </c>
      <c r="D145" s="99" t="str">
        <f>UFSCSPA!D17</f>
        <v>P</v>
      </c>
      <c r="E145" s="104">
        <f>UFSCSPA!E17</f>
        <v>0</v>
      </c>
      <c r="F145" s="104">
        <f>UFSCSPA!F17</f>
        <v>1</v>
      </c>
      <c r="G145" s="104">
        <f>UFSCSPA!G17</f>
        <v>3</v>
      </c>
      <c r="H145" s="104">
        <f>UFSCSPA!H17</f>
        <v>0</v>
      </c>
      <c r="I145" s="104">
        <f>UFSCSPA!I17</f>
        <v>2</v>
      </c>
      <c r="J145" s="104">
        <f>UFSCSPA!J17</f>
        <v>0</v>
      </c>
      <c r="K145" s="104">
        <f>UFSCSPA!K17</f>
        <v>0</v>
      </c>
      <c r="L145" s="104">
        <f>UFSCSPA!L17</f>
        <v>0</v>
      </c>
      <c r="M145" s="104">
        <f>UFSCSPA!M17</f>
        <v>0</v>
      </c>
      <c r="N145" s="104">
        <f>UFSCSPA!N17</f>
        <v>0</v>
      </c>
      <c r="O145" s="104">
        <f>UFSCSPA!O17</f>
        <v>0</v>
      </c>
      <c r="P145" s="104">
        <f>UFSCSPA!P17</f>
        <v>0</v>
      </c>
      <c r="Q145" s="104">
        <f>UFSCSPA!Q17</f>
        <v>1</v>
      </c>
      <c r="R145" s="104">
        <f>UFSCSPA!R17</f>
        <v>0</v>
      </c>
      <c r="S145" s="104">
        <f>UFSCSPA!S17</f>
        <v>0</v>
      </c>
      <c r="T145" s="99" t="str">
        <f>UFSCSPA!T17</f>
        <v>p</v>
      </c>
      <c r="U145" s="104">
        <f>UFSCSPA!U17</f>
        <v>0</v>
      </c>
      <c r="V145" s="104">
        <f>UFSCSPA!V17</f>
        <v>0</v>
      </c>
      <c r="W145" s="104">
        <f>UFSCSPA!W17</f>
        <v>4</v>
      </c>
      <c r="X145" s="104">
        <f>UFSCSPA!X17</f>
        <v>0</v>
      </c>
      <c r="Y145" s="104">
        <f>UFSCSPA!Y17</f>
        <v>0</v>
      </c>
      <c r="Z145" s="104">
        <f>UFSCSPA!Z17</f>
        <v>1</v>
      </c>
      <c r="AA145" s="104">
        <f>UFSCSPA!AA17</f>
        <v>0</v>
      </c>
      <c r="AB145" s="104">
        <f>UFSCSPA!AB17</f>
        <v>0</v>
      </c>
      <c r="AC145" s="104">
        <f>UFSCSPA!AC17</f>
        <v>0</v>
      </c>
      <c r="AD145" s="104">
        <f>UFSCSPA!AD17</f>
        <v>0</v>
      </c>
      <c r="AE145" s="104">
        <f>UFSCSPA!AE17</f>
        <v>0</v>
      </c>
      <c r="AF145" s="104">
        <f>UFSCSPA!AF17</f>
        <v>0</v>
      </c>
      <c r="AG145" s="104">
        <f>UFSCSPA!AG17</f>
        <v>0</v>
      </c>
      <c r="AH145" s="104">
        <f>UFSCSPA!AH17</f>
        <v>0</v>
      </c>
      <c r="AI145" s="104">
        <f>UFSCSPA!AI17</f>
        <v>0</v>
      </c>
      <c r="AJ145" s="48"/>
      <c r="AK145" s="89"/>
      <c r="AL145" s="31"/>
      <c r="AM145" s="31"/>
      <c r="AN145" s="25"/>
      <c r="AO145" s="25"/>
      <c r="AP145" s="25"/>
      <c r="AQ145" s="25"/>
      <c r="AR145" s="26"/>
      <c r="AS145" s="24"/>
      <c r="AT145" s="24"/>
      <c r="AU145" s="24"/>
      <c r="AV145" s="24"/>
      <c r="AW145" s="24"/>
      <c r="AX145" s="24"/>
      <c r="AY145" s="24"/>
      <c r="AZ145" s="27">
        <f t="shared" ref="AZ145:AZ187" si="268">COUNTIF(D145:AY145,"P")</f>
        <v>2</v>
      </c>
      <c r="BA145" s="28">
        <f t="shared" ref="BA145:BA187" si="269">SUM(E145,U145,AK145)</f>
        <v>0</v>
      </c>
      <c r="BB145" s="29">
        <f t="shared" ref="BB145:BB187" si="270">SUM(F145,V145,AL145)</f>
        <v>1</v>
      </c>
      <c r="BC145" s="29">
        <f t="shared" ref="BC145:BC187" si="271">SUM(BA145:BB145)</f>
        <v>1</v>
      </c>
      <c r="BD145" s="29">
        <f t="shared" ref="BD145:BD187" si="272">SUM(G145,W145,AM145)</f>
        <v>7</v>
      </c>
      <c r="BE145" s="29">
        <f t="shared" ref="BE145:BE187" si="273">SUM(BC145:BD145)</f>
        <v>8</v>
      </c>
      <c r="BF145" s="29">
        <f t="shared" ref="BF145:BF187" si="274">SUM(H145,X145,AN145)</f>
        <v>0</v>
      </c>
      <c r="BG145" s="29">
        <f t="shared" ref="BG145:BG187" si="275">BA145+BB145+BD145+BF145</f>
        <v>8</v>
      </c>
      <c r="BH145" s="29">
        <f t="shared" ref="BH145:BH187" si="276">SUM(I145,Y145,AO145)</f>
        <v>2</v>
      </c>
      <c r="BI145" s="29">
        <f t="shared" ref="BI145:BI187" si="277">SUM(J145,Z145,AP145)</f>
        <v>1</v>
      </c>
      <c r="BJ145" s="29">
        <f t="shared" ref="BJ145:BJ187" si="278">SUM(K145,AA145,AQ145)</f>
        <v>0</v>
      </c>
      <c r="BK145" s="29">
        <f t="shared" ref="BK145:BK187" si="279">SUM(AR145,AB145,L145)</f>
        <v>0</v>
      </c>
      <c r="BL145" s="29">
        <f t="shared" ref="BL145:BL187" si="280">SUM(AS145,AC145,M145)</f>
        <v>0</v>
      </c>
      <c r="BM145" s="29">
        <f t="shared" ref="BM145:BM187" si="281">SUM(BK145:BL145)</f>
        <v>0</v>
      </c>
      <c r="BN145" s="29">
        <f t="shared" ref="BN145:BN187" si="282">SUM(AT145,AD145,N145)</f>
        <v>0</v>
      </c>
      <c r="BO145" s="29">
        <f t="shared" ref="BO145:BO187" si="283">SUM(AU145,AE145,O145)</f>
        <v>0</v>
      </c>
      <c r="BP145" s="29">
        <f t="shared" ref="BP145:BP187" si="284">IF(BO145&gt;=3,3,BO145)</f>
        <v>0</v>
      </c>
      <c r="BQ145" s="29">
        <f t="shared" ref="BQ145:BQ187" si="285">SUM(AV145,AF145,P145)</f>
        <v>0</v>
      </c>
      <c r="BR145" s="29">
        <f t="shared" ref="BR145:BR187" si="286">SUM(AW145,AG145,Q145)</f>
        <v>1</v>
      </c>
      <c r="BS145" s="29">
        <f t="shared" ref="BS145:BS187" si="287">SUM(BQ145:BR145)</f>
        <v>1</v>
      </c>
      <c r="BT145" s="29">
        <f t="shared" ref="BT145:BT187" si="288">SUM(AX145,AH145,R145)</f>
        <v>0</v>
      </c>
      <c r="BU145" s="30">
        <f t="shared" ref="BU145:BU187" si="289">SUM(AY145,AI145,S145)</f>
        <v>0</v>
      </c>
      <c r="BV145" s="30">
        <f t="shared" ref="BV145:BV187" si="290">IF(BU145&gt;=3,3,BU145)</f>
        <v>0</v>
      </c>
      <c r="BX145" s="28">
        <f t="shared" ref="BX145:BX187" si="291">(BA145*100)+(BB145*80)+(BD145*60)+(BF145*40)+(BH145*20)</f>
        <v>540</v>
      </c>
      <c r="BY145" s="29">
        <f t="shared" ref="BY145:BY187" si="292">IF(BI145&gt;3,30,BI145*10)</f>
        <v>10</v>
      </c>
      <c r="BZ145" s="29">
        <f t="shared" ref="BZ145:BZ187" si="293">IF(BJ145&gt;3,15,BJ145*5)</f>
        <v>0</v>
      </c>
      <c r="CA145" s="29">
        <f t="shared" ref="CA145:CA187" si="294">(BK145*200)+(BL145*100)+(BN145*50)+(BP145*20)</f>
        <v>0</v>
      </c>
      <c r="CB145" s="29">
        <f t="shared" ref="CB145:CB187" si="295">(BQ145*100)+(BR145*50)+(BT145*25)+(BV145*10)</f>
        <v>50</v>
      </c>
      <c r="CC145" s="30">
        <f t="shared" si="223"/>
        <v>600</v>
      </c>
      <c r="CD145" s="156">
        <f t="shared" si="201"/>
        <v>453.33333333333337</v>
      </c>
      <c r="CE145" s="22">
        <f t="shared" si="224"/>
        <v>3</v>
      </c>
      <c r="CF145" s="156">
        <f t="shared" si="202"/>
        <v>413.33333333333337</v>
      </c>
      <c r="CG145" s="22">
        <f t="shared" si="225"/>
        <v>4</v>
      </c>
      <c r="CH145" s="156">
        <f t="shared" si="203"/>
        <v>373.33333333333337</v>
      </c>
      <c r="CI145" s="22">
        <f t="shared" si="226"/>
        <v>5</v>
      </c>
      <c r="CJ145" s="22">
        <f t="shared" si="204"/>
        <v>0.74939111971523131</v>
      </c>
      <c r="CK145" s="22">
        <f t="shared" si="205"/>
        <v>0.74939111971523131</v>
      </c>
      <c r="CM145" s="22">
        <f t="shared" si="206"/>
        <v>0</v>
      </c>
      <c r="CN145" s="22">
        <f t="shared" si="207"/>
        <v>0.31746031746031744</v>
      </c>
      <c r="CO145" s="22">
        <f t="shared" si="208"/>
        <v>1.3916500994035785</v>
      </c>
      <c r="CP145" s="22">
        <f t="shared" si="209"/>
        <v>0</v>
      </c>
      <c r="CQ145" s="22">
        <f t="shared" si="210"/>
        <v>2.0202020202020203</v>
      </c>
      <c r="CR145" s="22">
        <f t="shared" si="211"/>
        <v>3.7037037037037033</v>
      </c>
      <c r="CS145" s="22">
        <f t="shared" si="212"/>
        <v>0</v>
      </c>
      <c r="CT145" s="22" t="e">
        <f t="shared" si="213"/>
        <v>#DIV/0!</v>
      </c>
      <c r="CU145" s="22" t="e">
        <f t="shared" si="214"/>
        <v>#DIV/0!</v>
      </c>
      <c r="CV145" s="22">
        <f t="shared" si="215"/>
        <v>0</v>
      </c>
      <c r="CW145" s="22">
        <f t="shared" si="216"/>
        <v>0</v>
      </c>
      <c r="CX145" s="22">
        <f t="shared" si="217"/>
        <v>0</v>
      </c>
      <c r="CY145" s="22" t="e">
        <f t="shared" si="218"/>
        <v>#DIV/0!</v>
      </c>
      <c r="CZ145" s="22">
        <f t="shared" si="219"/>
        <v>100</v>
      </c>
      <c r="DA145" s="22">
        <f t="shared" si="220"/>
        <v>0</v>
      </c>
      <c r="DB145" s="22">
        <f t="shared" si="221"/>
        <v>0</v>
      </c>
      <c r="DC145" s="22">
        <f t="shared" si="222"/>
        <v>0</v>
      </c>
      <c r="DE145" s="22">
        <f t="shared" ref="DE145:DE187" si="296">COUNTIF(BA145,"&lt;&gt;0")</f>
        <v>0</v>
      </c>
      <c r="DF145" s="22">
        <f t="shared" ref="DF145:DF187" si="297">COUNTIF(BB145,"&lt;&gt;0")</f>
        <v>1</v>
      </c>
      <c r="DG145" s="22">
        <f t="shared" ref="DG145:DG187" si="298">COUNTIF(BD145,"&lt;&gt;0")</f>
        <v>1</v>
      </c>
      <c r="DH145" s="22">
        <f t="shared" ref="DH145:DH187" si="299">COUNTIF(BF145,"&lt;&gt;0")</f>
        <v>0</v>
      </c>
      <c r="DI145" s="22">
        <f t="shared" ref="DI145:DI187" si="300">COUNTIF(BH145,"&lt;&gt;0")</f>
        <v>1</v>
      </c>
      <c r="DJ145" s="22">
        <f t="shared" ref="DJ145:DJ187" si="301">COUNTIF(BI145,"&lt;&gt;0")</f>
        <v>1</v>
      </c>
      <c r="DK145" s="22">
        <f t="shared" ref="DK145:DK187" si="302">COUNTIF(BJ145,"&lt;&gt;0")</f>
        <v>0</v>
      </c>
      <c r="DL145" s="22">
        <f t="shared" ref="DL145:DL187" si="303">COUNTIF(BK145,"&lt;&gt;0")</f>
        <v>0</v>
      </c>
      <c r="DM145" s="22">
        <f t="shared" ref="DM145:DM187" si="304">COUNTIF(BL145,"&lt;&gt;0")</f>
        <v>0</v>
      </c>
      <c r="DN145" s="22">
        <f t="shared" ref="DN145:DN187" si="305">COUNTIF(BN145,"&lt;&gt;0")</f>
        <v>0</v>
      </c>
      <c r="DO145" s="22">
        <f t="shared" ref="DO145:DO187" si="306">COUNTIF(BP145,"&lt;&gt;0")</f>
        <v>0</v>
      </c>
      <c r="DP145" s="22">
        <f t="shared" ref="DP145:DP187" si="307">COUNTIF(BQ145,"&lt;&gt;0")</f>
        <v>0</v>
      </c>
      <c r="DQ145" s="22">
        <f t="shared" ref="DQ145:DQ187" si="308">COUNTIF(BR145,"&lt;&gt;0")</f>
        <v>1</v>
      </c>
    </row>
    <row r="146" spans="1:121" s="22" customFormat="1" ht="15.75" thickBot="1">
      <c r="A146" s="150" t="str">
        <f>UDESC!A3</f>
        <v>UDESC</v>
      </c>
      <c r="B146" s="150">
        <f>UDESC!B3</f>
        <v>1</v>
      </c>
      <c r="C146" s="150" t="str">
        <f>UDESC!C3</f>
        <v>ALESSANDRA SWAROWSKI</v>
      </c>
      <c r="D146" s="99" t="str">
        <f>UDESC!D3</f>
        <v>P</v>
      </c>
      <c r="E146" s="150">
        <f>UDESC!E3</f>
        <v>0</v>
      </c>
      <c r="F146" s="150">
        <f>UDESC!F3</f>
        <v>0</v>
      </c>
      <c r="G146" s="150">
        <f>UDESC!G3</f>
        <v>0</v>
      </c>
      <c r="H146" s="150">
        <f>UDESC!H3</f>
        <v>0</v>
      </c>
      <c r="I146" s="150">
        <f>UDESC!I3</f>
        <v>0</v>
      </c>
      <c r="J146" s="150">
        <f>UDESC!J3</f>
        <v>0</v>
      </c>
      <c r="K146" s="150">
        <f>UDESC!K3</f>
        <v>0</v>
      </c>
      <c r="L146" s="150">
        <f>UDESC!L3</f>
        <v>0</v>
      </c>
      <c r="M146" s="150">
        <f>UDESC!M3</f>
        <v>0</v>
      </c>
      <c r="N146" s="150">
        <f>UDESC!N3</f>
        <v>0</v>
      </c>
      <c r="O146" s="150">
        <f>UDESC!O3</f>
        <v>0</v>
      </c>
      <c r="P146" s="150">
        <f>UDESC!P3</f>
        <v>0</v>
      </c>
      <c r="Q146" s="150">
        <f>UDESC!Q3</f>
        <v>0</v>
      </c>
      <c r="R146" s="150">
        <f>UDESC!R3</f>
        <v>0</v>
      </c>
      <c r="S146" s="150">
        <f>UDESC!S3</f>
        <v>0</v>
      </c>
      <c r="T146" s="99" t="str">
        <f>UDESC!T3</f>
        <v>P</v>
      </c>
      <c r="U146" s="150">
        <f>UDESC!U3</f>
        <v>0</v>
      </c>
      <c r="V146" s="150">
        <f>UDESC!V3</f>
        <v>0</v>
      </c>
      <c r="W146" s="150">
        <f>UDESC!W3</f>
        <v>0</v>
      </c>
      <c r="X146" s="150">
        <f>UDESC!X3</f>
        <v>0</v>
      </c>
      <c r="Y146" s="150">
        <f>UDESC!Y3</f>
        <v>0</v>
      </c>
      <c r="Z146" s="150">
        <f>UDESC!Z3</f>
        <v>0</v>
      </c>
      <c r="AA146" s="150">
        <f>UDESC!AA3</f>
        <v>0</v>
      </c>
      <c r="AB146" s="150">
        <f>UDESC!AB3</f>
        <v>0</v>
      </c>
      <c r="AC146" s="150">
        <f>UDESC!AC3</f>
        <v>0</v>
      </c>
      <c r="AD146" s="150">
        <f>UDESC!AD3</f>
        <v>0</v>
      </c>
      <c r="AE146" s="150">
        <f>UDESC!AE3</f>
        <v>0</v>
      </c>
      <c r="AF146" s="150">
        <f>UDESC!AF3</f>
        <v>0</v>
      </c>
      <c r="AG146" s="150">
        <f>UDESC!AG3</f>
        <v>0</v>
      </c>
      <c r="AH146" s="150">
        <f>UDESC!AH3</f>
        <v>0</v>
      </c>
      <c r="AI146" s="150">
        <f>UDESC!AI3</f>
        <v>0</v>
      </c>
      <c r="AJ146" s="48"/>
      <c r="AK146" s="89"/>
      <c r="AL146" s="31"/>
      <c r="AM146" s="31"/>
      <c r="AN146" s="25"/>
      <c r="AO146" s="25"/>
      <c r="AP146" s="25"/>
      <c r="AQ146" s="25"/>
      <c r="AR146" s="26"/>
      <c r="AS146" s="24"/>
      <c r="AT146" s="24"/>
      <c r="AU146" s="24"/>
      <c r="AV146" s="24"/>
      <c r="AW146" s="24"/>
      <c r="AX146" s="24"/>
      <c r="AY146" s="24"/>
      <c r="AZ146" s="27">
        <f t="shared" si="268"/>
        <v>2</v>
      </c>
      <c r="BA146" s="28">
        <f t="shared" si="269"/>
        <v>0</v>
      </c>
      <c r="BB146" s="29">
        <f t="shared" si="270"/>
        <v>0</v>
      </c>
      <c r="BC146" s="29">
        <f t="shared" si="271"/>
        <v>0</v>
      </c>
      <c r="BD146" s="29">
        <f t="shared" si="272"/>
        <v>0</v>
      </c>
      <c r="BE146" s="29">
        <f t="shared" si="273"/>
        <v>0</v>
      </c>
      <c r="BF146" s="29">
        <f t="shared" si="274"/>
        <v>0</v>
      </c>
      <c r="BG146" s="29">
        <f t="shared" si="275"/>
        <v>0</v>
      </c>
      <c r="BH146" s="29">
        <f t="shared" si="276"/>
        <v>0</v>
      </c>
      <c r="BI146" s="29">
        <f t="shared" si="277"/>
        <v>0</v>
      </c>
      <c r="BJ146" s="29">
        <f t="shared" si="278"/>
        <v>0</v>
      </c>
      <c r="BK146" s="29">
        <f t="shared" si="279"/>
        <v>0</v>
      </c>
      <c r="BL146" s="29">
        <f t="shared" si="280"/>
        <v>0</v>
      </c>
      <c r="BM146" s="29">
        <f t="shared" si="281"/>
        <v>0</v>
      </c>
      <c r="BN146" s="29">
        <f t="shared" si="282"/>
        <v>0</v>
      </c>
      <c r="BO146" s="29">
        <f t="shared" si="283"/>
        <v>0</v>
      </c>
      <c r="BP146" s="29">
        <f t="shared" si="284"/>
        <v>0</v>
      </c>
      <c r="BQ146" s="29">
        <f t="shared" si="285"/>
        <v>0</v>
      </c>
      <c r="BR146" s="29">
        <f t="shared" si="286"/>
        <v>0</v>
      </c>
      <c r="BS146" s="29">
        <f t="shared" si="287"/>
        <v>0</v>
      </c>
      <c r="BT146" s="29">
        <f t="shared" si="288"/>
        <v>0</v>
      </c>
      <c r="BU146" s="30">
        <f t="shared" si="289"/>
        <v>0</v>
      </c>
      <c r="BV146" s="30">
        <f t="shared" si="290"/>
        <v>0</v>
      </c>
      <c r="BX146" s="28">
        <f t="shared" si="291"/>
        <v>0</v>
      </c>
      <c r="BY146" s="29">
        <f t="shared" si="292"/>
        <v>0</v>
      </c>
      <c r="BZ146" s="29">
        <f t="shared" si="293"/>
        <v>0</v>
      </c>
      <c r="CA146" s="29">
        <f t="shared" si="294"/>
        <v>0</v>
      </c>
      <c r="CB146" s="29">
        <f t="shared" si="295"/>
        <v>0</v>
      </c>
      <c r="CC146" s="30">
        <f t="shared" si="223"/>
        <v>0</v>
      </c>
      <c r="CD146" s="156">
        <f t="shared" si="201"/>
        <v>-146.66666666666666</v>
      </c>
      <c r="CE146" s="22" t="str">
        <f t="shared" si="224"/>
        <v>NAO</v>
      </c>
      <c r="CF146" s="156">
        <f t="shared" si="202"/>
        <v>-186.66666666666666</v>
      </c>
      <c r="CG146" s="22" t="str">
        <f t="shared" si="225"/>
        <v>NAO</v>
      </c>
      <c r="CH146" s="156">
        <f t="shared" si="203"/>
        <v>-226.66666666666666</v>
      </c>
      <c r="CI146" s="22" t="str">
        <f t="shared" si="226"/>
        <v>NAO</v>
      </c>
      <c r="CJ146" s="22">
        <f t="shared" si="204"/>
        <v>0</v>
      </c>
      <c r="CK146" s="22">
        <f t="shared" si="205"/>
        <v>0</v>
      </c>
      <c r="CM146" s="22">
        <f t="shared" si="206"/>
        <v>0</v>
      </c>
      <c r="CN146" s="22">
        <f t="shared" si="207"/>
        <v>0</v>
      </c>
      <c r="CO146" s="22">
        <f t="shared" si="208"/>
        <v>0</v>
      </c>
      <c r="CP146" s="22">
        <f t="shared" si="209"/>
        <v>0</v>
      </c>
      <c r="CQ146" s="22">
        <f t="shared" si="210"/>
        <v>0</v>
      </c>
      <c r="CR146" s="22">
        <f t="shared" si="211"/>
        <v>0</v>
      </c>
      <c r="CS146" s="22">
        <f t="shared" si="212"/>
        <v>0</v>
      </c>
      <c r="CT146" s="22" t="e">
        <f t="shared" si="213"/>
        <v>#DIV/0!</v>
      </c>
      <c r="CU146" s="22" t="e">
        <f t="shared" si="214"/>
        <v>#DIV/0!</v>
      </c>
      <c r="CV146" s="22">
        <f t="shared" si="215"/>
        <v>0</v>
      </c>
      <c r="CW146" s="22">
        <f t="shared" si="216"/>
        <v>0</v>
      </c>
      <c r="CX146" s="22">
        <f t="shared" si="217"/>
        <v>0</v>
      </c>
      <c r="CY146" s="22" t="e">
        <f t="shared" si="218"/>
        <v>#DIV/0!</v>
      </c>
      <c r="CZ146" s="22">
        <f t="shared" si="219"/>
        <v>0</v>
      </c>
      <c r="DA146" s="22">
        <f t="shared" si="220"/>
        <v>0</v>
      </c>
      <c r="DB146" s="22">
        <f t="shared" si="221"/>
        <v>0</v>
      </c>
      <c r="DC146" s="22">
        <f t="shared" si="222"/>
        <v>0</v>
      </c>
      <c r="DE146" s="22">
        <f t="shared" si="296"/>
        <v>0</v>
      </c>
      <c r="DF146" s="22">
        <f t="shared" si="297"/>
        <v>0</v>
      </c>
      <c r="DG146" s="22">
        <f t="shared" si="298"/>
        <v>0</v>
      </c>
      <c r="DH146" s="22">
        <f t="shared" si="299"/>
        <v>0</v>
      </c>
      <c r="DI146" s="22">
        <f t="shared" si="300"/>
        <v>0</v>
      </c>
      <c r="DJ146" s="22">
        <f t="shared" si="301"/>
        <v>0</v>
      </c>
      <c r="DK146" s="22">
        <f t="shared" si="302"/>
        <v>0</v>
      </c>
      <c r="DL146" s="22">
        <f t="shared" si="303"/>
        <v>0</v>
      </c>
      <c r="DM146" s="22">
        <f t="shared" si="304"/>
        <v>0</v>
      </c>
      <c r="DN146" s="22">
        <f t="shared" si="305"/>
        <v>0</v>
      </c>
      <c r="DO146" s="22">
        <f t="shared" si="306"/>
        <v>0</v>
      </c>
      <c r="DP146" s="22">
        <f t="shared" si="307"/>
        <v>0</v>
      </c>
      <c r="DQ146" s="22">
        <f t="shared" si="308"/>
        <v>0</v>
      </c>
    </row>
    <row r="147" spans="1:121" s="22" customFormat="1" ht="15.75" thickBot="1">
      <c r="A147" s="150" t="str">
        <f>UDESC!A4</f>
        <v>UDESC</v>
      </c>
      <c r="B147" s="150">
        <f>UDESC!B4</f>
        <v>2</v>
      </c>
      <c r="C147" s="150" t="str">
        <f>UDESC!C4</f>
        <v>ANAMARIA FLEIG MAYER</v>
      </c>
      <c r="D147" s="99" t="str">
        <f>UDESC!D4</f>
        <v>P</v>
      </c>
      <c r="E147" s="150">
        <f>UDESC!E4</f>
        <v>0</v>
      </c>
      <c r="F147" s="150">
        <f>UDESC!F4</f>
        <v>0</v>
      </c>
      <c r="G147" s="150">
        <f>UDESC!G4</f>
        <v>1</v>
      </c>
      <c r="H147" s="150">
        <f>UDESC!H4</f>
        <v>0</v>
      </c>
      <c r="I147" s="150">
        <f>UDESC!I4</f>
        <v>0</v>
      </c>
      <c r="J147" s="150">
        <f>UDESC!J4</f>
        <v>0</v>
      </c>
      <c r="K147" s="150">
        <f>UDESC!K4</f>
        <v>0</v>
      </c>
      <c r="L147" s="150">
        <f>UDESC!L4</f>
        <v>0</v>
      </c>
      <c r="M147" s="150">
        <f>UDESC!M4</f>
        <v>0</v>
      </c>
      <c r="N147" s="150">
        <f>UDESC!N4</f>
        <v>0</v>
      </c>
      <c r="O147" s="150">
        <f>UDESC!O4</f>
        <v>0</v>
      </c>
      <c r="P147" s="150">
        <f>UDESC!P4</f>
        <v>0</v>
      </c>
      <c r="Q147" s="150">
        <f>UDESC!Q4</f>
        <v>0</v>
      </c>
      <c r="R147" s="150">
        <f>UDESC!R4</f>
        <v>0</v>
      </c>
      <c r="S147" s="150">
        <f>UDESC!S4</f>
        <v>0</v>
      </c>
      <c r="T147" s="99" t="str">
        <f>UDESC!T4</f>
        <v>P</v>
      </c>
      <c r="U147" s="150">
        <f>UDESC!U4</f>
        <v>0</v>
      </c>
      <c r="V147" s="150">
        <f>UDESC!V4</f>
        <v>0</v>
      </c>
      <c r="W147" s="150">
        <f>UDESC!W4</f>
        <v>0</v>
      </c>
      <c r="X147" s="150">
        <f>UDESC!X4</f>
        <v>0</v>
      </c>
      <c r="Y147" s="150">
        <f>UDESC!Y4</f>
        <v>0</v>
      </c>
      <c r="Z147" s="150">
        <f>UDESC!Z4</f>
        <v>0</v>
      </c>
      <c r="AA147" s="150">
        <f>UDESC!AA4</f>
        <v>0</v>
      </c>
      <c r="AB147" s="150">
        <f>UDESC!AB4</f>
        <v>0</v>
      </c>
      <c r="AC147" s="150">
        <f>UDESC!AC4</f>
        <v>0</v>
      </c>
      <c r="AD147" s="150">
        <f>UDESC!AD4</f>
        <v>0</v>
      </c>
      <c r="AE147" s="150">
        <f>UDESC!AE4</f>
        <v>0</v>
      </c>
      <c r="AF147" s="150">
        <f>UDESC!AF4</f>
        <v>0</v>
      </c>
      <c r="AG147" s="150">
        <f>UDESC!AG4</f>
        <v>0</v>
      </c>
      <c r="AH147" s="150">
        <f>UDESC!AH4</f>
        <v>0</v>
      </c>
      <c r="AI147" s="150">
        <f>UDESC!AI4</f>
        <v>0</v>
      </c>
      <c r="AJ147" s="48"/>
      <c r="AK147" s="89"/>
      <c r="AL147" s="31"/>
      <c r="AM147" s="31"/>
      <c r="AN147" s="25"/>
      <c r="AO147" s="25"/>
      <c r="AP147" s="25"/>
      <c r="AQ147" s="25"/>
      <c r="AR147" s="26"/>
      <c r="AS147" s="24"/>
      <c r="AT147" s="24"/>
      <c r="AU147" s="24"/>
      <c r="AV147" s="24"/>
      <c r="AW147" s="24"/>
      <c r="AX147" s="24"/>
      <c r="AY147" s="24"/>
      <c r="AZ147" s="27">
        <f t="shared" si="268"/>
        <v>2</v>
      </c>
      <c r="BA147" s="28">
        <f t="shared" si="269"/>
        <v>0</v>
      </c>
      <c r="BB147" s="29">
        <f t="shared" si="270"/>
        <v>0</v>
      </c>
      <c r="BC147" s="29">
        <f t="shared" si="271"/>
        <v>0</v>
      </c>
      <c r="BD147" s="29">
        <f t="shared" si="272"/>
        <v>1</v>
      </c>
      <c r="BE147" s="29">
        <f t="shared" si="273"/>
        <v>1</v>
      </c>
      <c r="BF147" s="29">
        <f t="shared" si="274"/>
        <v>0</v>
      </c>
      <c r="BG147" s="29">
        <f t="shared" si="275"/>
        <v>1</v>
      </c>
      <c r="BH147" s="29">
        <f t="shared" si="276"/>
        <v>0</v>
      </c>
      <c r="BI147" s="29">
        <f t="shared" si="277"/>
        <v>0</v>
      </c>
      <c r="BJ147" s="29">
        <f t="shared" si="278"/>
        <v>0</v>
      </c>
      <c r="BK147" s="29">
        <f t="shared" si="279"/>
        <v>0</v>
      </c>
      <c r="BL147" s="29">
        <f t="shared" si="280"/>
        <v>0</v>
      </c>
      <c r="BM147" s="29">
        <f t="shared" si="281"/>
        <v>0</v>
      </c>
      <c r="BN147" s="29">
        <f t="shared" si="282"/>
        <v>0</v>
      </c>
      <c r="BO147" s="29">
        <f t="shared" si="283"/>
        <v>0</v>
      </c>
      <c r="BP147" s="29">
        <f t="shared" si="284"/>
        <v>0</v>
      </c>
      <c r="BQ147" s="29">
        <f t="shared" si="285"/>
        <v>0</v>
      </c>
      <c r="BR147" s="29">
        <f t="shared" si="286"/>
        <v>0</v>
      </c>
      <c r="BS147" s="29">
        <f t="shared" si="287"/>
        <v>0</v>
      </c>
      <c r="BT147" s="29">
        <f t="shared" si="288"/>
        <v>0</v>
      </c>
      <c r="BU147" s="30">
        <f t="shared" si="289"/>
        <v>0</v>
      </c>
      <c r="BV147" s="30">
        <f t="shared" si="290"/>
        <v>0</v>
      </c>
      <c r="BX147" s="28">
        <f t="shared" si="291"/>
        <v>60</v>
      </c>
      <c r="BY147" s="29">
        <f t="shared" si="292"/>
        <v>0</v>
      </c>
      <c r="BZ147" s="29">
        <f t="shared" si="293"/>
        <v>0</v>
      </c>
      <c r="CA147" s="29">
        <f t="shared" si="294"/>
        <v>0</v>
      </c>
      <c r="CB147" s="29">
        <f t="shared" si="295"/>
        <v>0</v>
      </c>
      <c r="CC147" s="30">
        <f t="shared" si="223"/>
        <v>60</v>
      </c>
      <c r="CD147" s="156">
        <f t="shared" si="201"/>
        <v>-86.666666666666657</v>
      </c>
      <c r="CE147" s="22" t="str">
        <f t="shared" si="224"/>
        <v>NAO</v>
      </c>
      <c r="CF147" s="156">
        <f t="shared" si="202"/>
        <v>-126.66666666666666</v>
      </c>
      <c r="CG147" s="22" t="str">
        <f t="shared" si="225"/>
        <v>NAO</v>
      </c>
      <c r="CH147" s="156">
        <f t="shared" si="203"/>
        <v>-166.66666666666666</v>
      </c>
      <c r="CI147" s="22" t="str">
        <f t="shared" si="226"/>
        <v>NAO</v>
      </c>
      <c r="CJ147" s="22">
        <f t="shared" si="204"/>
        <v>7.4939111971523142E-2</v>
      </c>
      <c r="CK147" s="22">
        <f t="shared" si="205"/>
        <v>7.4939111971523142E-2</v>
      </c>
      <c r="CM147" s="22">
        <f t="shared" si="206"/>
        <v>0</v>
      </c>
      <c r="CN147" s="22">
        <f t="shared" si="207"/>
        <v>0</v>
      </c>
      <c r="CO147" s="22">
        <f t="shared" si="208"/>
        <v>0.19880715705765406</v>
      </c>
      <c r="CP147" s="22">
        <f t="shared" si="209"/>
        <v>0</v>
      </c>
      <c r="CQ147" s="22">
        <f t="shared" si="210"/>
        <v>0</v>
      </c>
      <c r="CR147" s="22">
        <f t="shared" si="211"/>
        <v>0</v>
      </c>
      <c r="CS147" s="22">
        <f t="shared" si="212"/>
        <v>0</v>
      </c>
      <c r="CT147" s="22" t="e">
        <f t="shared" si="213"/>
        <v>#DIV/0!</v>
      </c>
      <c r="CU147" s="22" t="e">
        <f t="shared" si="214"/>
        <v>#DIV/0!</v>
      </c>
      <c r="CV147" s="22">
        <f t="shared" si="215"/>
        <v>0</v>
      </c>
      <c r="CW147" s="22">
        <f t="shared" si="216"/>
        <v>0</v>
      </c>
      <c r="CX147" s="22">
        <f t="shared" si="217"/>
        <v>0</v>
      </c>
      <c r="CY147" s="22" t="e">
        <f t="shared" si="218"/>
        <v>#DIV/0!</v>
      </c>
      <c r="CZ147" s="22">
        <f t="shared" si="219"/>
        <v>0</v>
      </c>
      <c r="DA147" s="22">
        <f t="shared" si="220"/>
        <v>0</v>
      </c>
      <c r="DB147" s="22">
        <f t="shared" si="221"/>
        <v>0</v>
      </c>
      <c r="DC147" s="22">
        <f t="shared" si="222"/>
        <v>0</v>
      </c>
      <c r="DE147" s="22">
        <f t="shared" si="296"/>
        <v>0</v>
      </c>
      <c r="DF147" s="22">
        <f t="shared" si="297"/>
        <v>0</v>
      </c>
      <c r="DG147" s="22">
        <f t="shared" si="298"/>
        <v>1</v>
      </c>
      <c r="DH147" s="22">
        <f t="shared" si="299"/>
        <v>0</v>
      </c>
      <c r="DI147" s="22">
        <f t="shared" si="300"/>
        <v>0</v>
      </c>
      <c r="DJ147" s="22">
        <f t="shared" si="301"/>
        <v>0</v>
      </c>
      <c r="DK147" s="22">
        <f t="shared" si="302"/>
        <v>0</v>
      </c>
      <c r="DL147" s="22">
        <f t="shared" si="303"/>
        <v>0</v>
      </c>
      <c r="DM147" s="22">
        <f t="shared" si="304"/>
        <v>0</v>
      </c>
      <c r="DN147" s="22">
        <f t="shared" si="305"/>
        <v>0</v>
      </c>
      <c r="DO147" s="22">
        <f t="shared" si="306"/>
        <v>0</v>
      </c>
      <c r="DP147" s="22">
        <f t="shared" si="307"/>
        <v>0</v>
      </c>
      <c r="DQ147" s="22">
        <f t="shared" si="308"/>
        <v>0</v>
      </c>
    </row>
    <row r="148" spans="1:121" s="22" customFormat="1" ht="15.75" thickBot="1">
      <c r="A148" s="150" t="str">
        <f>UDESC!A5</f>
        <v>UDESC</v>
      </c>
      <c r="B148" s="150">
        <f>UDESC!B5</f>
        <v>3</v>
      </c>
      <c r="C148" s="150" t="str">
        <f>UDESC!C5</f>
        <v>CAMILA SANTOS SHIWINSKI</v>
      </c>
      <c r="D148" s="99" t="str">
        <f>UDESC!D5</f>
        <v>P</v>
      </c>
      <c r="E148" s="150">
        <f>UDESC!E5</f>
        <v>0</v>
      </c>
      <c r="F148" s="150">
        <f>UDESC!F5</f>
        <v>0</v>
      </c>
      <c r="G148" s="150">
        <f>UDESC!G5</f>
        <v>5</v>
      </c>
      <c r="H148" s="150">
        <f>UDESC!H5</f>
        <v>1</v>
      </c>
      <c r="I148" s="150">
        <f>UDESC!I5</f>
        <v>0</v>
      </c>
      <c r="J148" s="150">
        <f>UDESC!J5</f>
        <v>0</v>
      </c>
      <c r="K148" s="150">
        <f>UDESC!K5</f>
        <v>1</v>
      </c>
      <c r="L148" s="150">
        <f>UDESC!L5</f>
        <v>0</v>
      </c>
      <c r="M148" s="150">
        <f>UDESC!M5</f>
        <v>0</v>
      </c>
      <c r="N148" s="150">
        <f>UDESC!N5</f>
        <v>0</v>
      </c>
      <c r="O148" s="150">
        <f>UDESC!O5</f>
        <v>0</v>
      </c>
      <c r="P148" s="150">
        <f>UDESC!P5</f>
        <v>0</v>
      </c>
      <c r="Q148" s="150">
        <f>UDESC!Q5</f>
        <v>0</v>
      </c>
      <c r="R148" s="150">
        <f>UDESC!R5</f>
        <v>0</v>
      </c>
      <c r="S148" s="150">
        <f>UDESC!S5</f>
        <v>0</v>
      </c>
      <c r="T148" s="99" t="str">
        <f>UDESC!T5</f>
        <v>P</v>
      </c>
      <c r="U148" s="150">
        <f>UDESC!U5</f>
        <v>0</v>
      </c>
      <c r="V148" s="150">
        <f>UDESC!V5</f>
        <v>1</v>
      </c>
      <c r="W148" s="150">
        <f>UDESC!W5</f>
        <v>3</v>
      </c>
      <c r="X148" s="150">
        <f>UDESC!X5</f>
        <v>0</v>
      </c>
      <c r="Y148" s="150">
        <f>UDESC!Y5</f>
        <v>0</v>
      </c>
      <c r="Z148" s="150">
        <f>UDESC!Z5</f>
        <v>0</v>
      </c>
      <c r="AA148" s="150">
        <f>UDESC!AA5</f>
        <v>0</v>
      </c>
      <c r="AB148" s="150">
        <f>UDESC!AB5</f>
        <v>0</v>
      </c>
      <c r="AC148" s="150">
        <f>UDESC!AC5</f>
        <v>0</v>
      </c>
      <c r="AD148" s="150">
        <f>UDESC!AD5</f>
        <v>0</v>
      </c>
      <c r="AE148" s="150">
        <f>UDESC!AE5</f>
        <v>0</v>
      </c>
      <c r="AF148" s="150">
        <f>UDESC!AF5</f>
        <v>0</v>
      </c>
      <c r="AG148" s="150">
        <f>UDESC!AG5</f>
        <v>0</v>
      </c>
      <c r="AH148" s="150">
        <f>UDESC!AH5</f>
        <v>0</v>
      </c>
      <c r="AI148" s="150">
        <f>UDESC!AI5</f>
        <v>0</v>
      </c>
      <c r="AJ148" s="48"/>
      <c r="AK148" s="89"/>
      <c r="AL148" s="31"/>
      <c r="AM148" s="31"/>
      <c r="AN148" s="25"/>
      <c r="AO148" s="25"/>
      <c r="AP148" s="25"/>
      <c r="AQ148" s="25"/>
      <c r="AR148" s="26"/>
      <c r="AS148" s="24"/>
      <c r="AT148" s="24"/>
      <c r="AU148" s="24"/>
      <c r="AV148" s="24"/>
      <c r="AW148" s="24"/>
      <c r="AX148" s="24"/>
      <c r="AY148" s="24"/>
      <c r="AZ148" s="27">
        <f t="shared" si="268"/>
        <v>2</v>
      </c>
      <c r="BA148" s="28">
        <f t="shared" si="269"/>
        <v>0</v>
      </c>
      <c r="BB148" s="29">
        <f t="shared" si="270"/>
        <v>1</v>
      </c>
      <c r="BC148" s="29">
        <f t="shared" si="271"/>
        <v>1</v>
      </c>
      <c r="BD148" s="29">
        <f t="shared" si="272"/>
        <v>8</v>
      </c>
      <c r="BE148" s="29">
        <f t="shared" si="273"/>
        <v>9</v>
      </c>
      <c r="BF148" s="29">
        <f t="shared" si="274"/>
        <v>1</v>
      </c>
      <c r="BG148" s="29">
        <f t="shared" si="275"/>
        <v>10</v>
      </c>
      <c r="BH148" s="29">
        <f t="shared" si="276"/>
        <v>0</v>
      </c>
      <c r="BI148" s="29">
        <f t="shared" si="277"/>
        <v>0</v>
      </c>
      <c r="BJ148" s="29">
        <f t="shared" si="278"/>
        <v>1</v>
      </c>
      <c r="BK148" s="29">
        <f t="shared" si="279"/>
        <v>0</v>
      </c>
      <c r="BL148" s="29">
        <f t="shared" si="280"/>
        <v>0</v>
      </c>
      <c r="BM148" s="29">
        <f t="shared" si="281"/>
        <v>0</v>
      </c>
      <c r="BN148" s="29">
        <f t="shared" si="282"/>
        <v>0</v>
      </c>
      <c r="BO148" s="29">
        <f t="shared" si="283"/>
        <v>0</v>
      </c>
      <c r="BP148" s="29">
        <f t="shared" si="284"/>
        <v>0</v>
      </c>
      <c r="BQ148" s="29">
        <f t="shared" si="285"/>
        <v>0</v>
      </c>
      <c r="BR148" s="29">
        <f t="shared" si="286"/>
        <v>0</v>
      </c>
      <c r="BS148" s="29">
        <f t="shared" si="287"/>
        <v>0</v>
      </c>
      <c r="BT148" s="29">
        <f t="shared" si="288"/>
        <v>0</v>
      </c>
      <c r="BU148" s="30">
        <f t="shared" si="289"/>
        <v>0</v>
      </c>
      <c r="BV148" s="30">
        <f t="shared" si="290"/>
        <v>0</v>
      </c>
      <c r="BX148" s="28">
        <f t="shared" si="291"/>
        <v>600</v>
      </c>
      <c r="BY148" s="29">
        <f t="shared" si="292"/>
        <v>0</v>
      </c>
      <c r="BZ148" s="29">
        <f t="shared" si="293"/>
        <v>5</v>
      </c>
      <c r="CA148" s="29">
        <f t="shared" si="294"/>
        <v>0</v>
      </c>
      <c r="CB148" s="29">
        <f t="shared" si="295"/>
        <v>0</v>
      </c>
      <c r="CC148" s="30">
        <f t="shared" si="223"/>
        <v>605</v>
      </c>
      <c r="CD148" s="156">
        <f t="shared" si="201"/>
        <v>458.33333333333337</v>
      </c>
      <c r="CE148" s="22">
        <f t="shared" si="224"/>
        <v>3</v>
      </c>
      <c r="CF148" s="156">
        <f t="shared" si="202"/>
        <v>418.33333333333337</v>
      </c>
      <c r="CG148" s="22">
        <f t="shared" si="225"/>
        <v>4</v>
      </c>
      <c r="CH148" s="156">
        <f t="shared" si="203"/>
        <v>378.33333333333337</v>
      </c>
      <c r="CI148" s="22">
        <f t="shared" si="226"/>
        <v>5</v>
      </c>
      <c r="CJ148" s="22">
        <f t="shared" si="204"/>
        <v>0.75563604571285836</v>
      </c>
      <c r="CK148" s="22">
        <f t="shared" si="205"/>
        <v>0.75563604571285836</v>
      </c>
      <c r="CM148" s="22">
        <f t="shared" si="206"/>
        <v>0</v>
      </c>
      <c r="CN148" s="22">
        <f t="shared" si="207"/>
        <v>0.31746031746031744</v>
      </c>
      <c r="CO148" s="22">
        <f t="shared" si="208"/>
        <v>1.5904572564612325</v>
      </c>
      <c r="CP148" s="22">
        <f t="shared" si="209"/>
        <v>0.44052863436123346</v>
      </c>
      <c r="CQ148" s="22">
        <f t="shared" si="210"/>
        <v>0</v>
      </c>
      <c r="CR148" s="22">
        <f t="shared" si="211"/>
        <v>0</v>
      </c>
      <c r="CS148" s="22">
        <f t="shared" si="212"/>
        <v>2.6315789473684212</v>
      </c>
      <c r="CT148" s="22" t="e">
        <f t="shared" si="213"/>
        <v>#DIV/0!</v>
      </c>
      <c r="CU148" s="22" t="e">
        <f t="shared" si="214"/>
        <v>#DIV/0!</v>
      </c>
      <c r="CV148" s="22">
        <f t="shared" si="215"/>
        <v>0</v>
      </c>
      <c r="CW148" s="22">
        <f t="shared" si="216"/>
        <v>0</v>
      </c>
      <c r="CX148" s="22">
        <f t="shared" si="217"/>
        <v>0</v>
      </c>
      <c r="CY148" s="22" t="e">
        <f t="shared" si="218"/>
        <v>#DIV/0!</v>
      </c>
      <c r="CZ148" s="22">
        <f t="shared" si="219"/>
        <v>0</v>
      </c>
      <c r="DA148" s="22">
        <f t="shared" si="220"/>
        <v>0</v>
      </c>
      <c r="DB148" s="22">
        <f t="shared" si="221"/>
        <v>0</v>
      </c>
      <c r="DC148" s="22">
        <f t="shared" si="222"/>
        <v>0</v>
      </c>
      <c r="DE148" s="22">
        <f t="shared" si="296"/>
        <v>0</v>
      </c>
      <c r="DF148" s="22">
        <f t="shared" si="297"/>
        <v>1</v>
      </c>
      <c r="DG148" s="22">
        <f t="shared" si="298"/>
        <v>1</v>
      </c>
      <c r="DH148" s="22">
        <f t="shared" si="299"/>
        <v>1</v>
      </c>
      <c r="DI148" s="22">
        <f t="shared" si="300"/>
        <v>0</v>
      </c>
      <c r="DJ148" s="22">
        <f t="shared" si="301"/>
        <v>0</v>
      </c>
      <c r="DK148" s="22">
        <f t="shared" si="302"/>
        <v>1</v>
      </c>
      <c r="DL148" s="22">
        <f t="shared" si="303"/>
        <v>0</v>
      </c>
      <c r="DM148" s="22">
        <f t="shared" si="304"/>
        <v>0</v>
      </c>
      <c r="DN148" s="22">
        <f t="shared" si="305"/>
        <v>0</v>
      </c>
      <c r="DO148" s="22">
        <f t="shared" si="306"/>
        <v>0</v>
      </c>
      <c r="DP148" s="22">
        <f t="shared" si="307"/>
        <v>0</v>
      </c>
      <c r="DQ148" s="22">
        <f t="shared" si="308"/>
        <v>0</v>
      </c>
    </row>
    <row r="149" spans="1:121" s="22" customFormat="1" ht="15.75" thickBot="1">
      <c r="A149" s="150" t="str">
        <f>UDESC!A6</f>
        <v>UDESC</v>
      </c>
      <c r="B149" s="150">
        <f>UDESC!B6</f>
        <v>4</v>
      </c>
      <c r="C149" s="150" t="str">
        <f>UDESC!C6</f>
        <v>ELAINE PAULIN</v>
      </c>
      <c r="D149" s="99" t="str">
        <f>UDESC!D6</f>
        <v>P</v>
      </c>
      <c r="E149" s="150">
        <f>UDESC!E6</f>
        <v>0</v>
      </c>
      <c r="F149" s="150">
        <f>UDESC!F6</f>
        <v>0</v>
      </c>
      <c r="G149" s="150">
        <f>UDESC!G6</f>
        <v>0</v>
      </c>
      <c r="H149" s="150">
        <f>UDESC!H6</f>
        <v>0</v>
      </c>
      <c r="I149" s="150">
        <f>UDESC!I6</f>
        <v>1</v>
      </c>
      <c r="J149" s="150">
        <f>UDESC!J6</f>
        <v>0</v>
      </c>
      <c r="K149" s="150">
        <f>UDESC!K6</f>
        <v>0</v>
      </c>
      <c r="L149" s="150">
        <f>UDESC!L6</f>
        <v>0</v>
      </c>
      <c r="M149" s="150">
        <f>UDESC!M6</f>
        <v>0</v>
      </c>
      <c r="N149" s="150">
        <f>UDESC!N6</f>
        <v>0</v>
      </c>
      <c r="O149" s="150">
        <f>UDESC!O6</f>
        <v>0</v>
      </c>
      <c r="P149" s="150">
        <f>UDESC!P6</f>
        <v>0</v>
      </c>
      <c r="Q149" s="150">
        <f>UDESC!Q6</f>
        <v>0</v>
      </c>
      <c r="R149" s="150">
        <f>UDESC!R6</f>
        <v>0</v>
      </c>
      <c r="S149" s="150">
        <f>UDESC!S6</f>
        <v>0</v>
      </c>
      <c r="T149" s="99" t="str">
        <f>UDESC!T6</f>
        <v>P</v>
      </c>
      <c r="U149" s="150">
        <f>UDESC!U6</f>
        <v>0</v>
      </c>
      <c r="V149" s="150">
        <f>UDESC!V6</f>
        <v>0</v>
      </c>
      <c r="W149" s="150">
        <f>UDESC!W6</f>
        <v>0</v>
      </c>
      <c r="X149" s="150">
        <f>UDESC!X6</f>
        <v>0</v>
      </c>
      <c r="Y149" s="150">
        <f>UDESC!Y6</f>
        <v>0</v>
      </c>
      <c r="Z149" s="150">
        <f>UDESC!Z6</f>
        <v>0</v>
      </c>
      <c r="AA149" s="150">
        <f>UDESC!AA6</f>
        <v>0</v>
      </c>
      <c r="AB149" s="150">
        <f>UDESC!AB6</f>
        <v>0</v>
      </c>
      <c r="AC149" s="150">
        <f>UDESC!AC6</f>
        <v>0</v>
      </c>
      <c r="AD149" s="150">
        <f>UDESC!AD6</f>
        <v>0</v>
      </c>
      <c r="AE149" s="150">
        <f>UDESC!AE6</f>
        <v>0</v>
      </c>
      <c r="AF149" s="150">
        <f>UDESC!AF6</f>
        <v>0</v>
      </c>
      <c r="AG149" s="150">
        <f>UDESC!AG6</f>
        <v>0</v>
      </c>
      <c r="AH149" s="150">
        <f>UDESC!AH6</f>
        <v>0</v>
      </c>
      <c r="AI149" s="150">
        <f>UDESC!AI6</f>
        <v>0</v>
      </c>
      <c r="AJ149" s="48"/>
      <c r="AK149" s="89"/>
      <c r="AL149" s="31"/>
      <c r="AM149" s="31"/>
      <c r="AN149" s="25"/>
      <c r="AO149" s="25"/>
      <c r="AP149" s="25"/>
      <c r="AQ149" s="25"/>
      <c r="AR149" s="26"/>
      <c r="AS149" s="24"/>
      <c r="AT149" s="24"/>
      <c r="AU149" s="24"/>
      <c r="AV149" s="24"/>
      <c r="AW149" s="24"/>
      <c r="AX149" s="24"/>
      <c r="AY149" s="24"/>
      <c r="AZ149" s="27">
        <f t="shared" si="268"/>
        <v>2</v>
      </c>
      <c r="BA149" s="28">
        <f t="shared" si="269"/>
        <v>0</v>
      </c>
      <c r="BB149" s="29">
        <f t="shared" si="270"/>
        <v>0</v>
      </c>
      <c r="BC149" s="29">
        <f t="shared" si="271"/>
        <v>0</v>
      </c>
      <c r="BD149" s="29">
        <f t="shared" si="272"/>
        <v>0</v>
      </c>
      <c r="BE149" s="29">
        <f t="shared" si="273"/>
        <v>0</v>
      </c>
      <c r="BF149" s="29">
        <f t="shared" si="274"/>
        <v>0</v>
      </c>
      <c r="BG149" s="29">
        <f t="shared" si="275"/>
        <v>0</v>
      </c>
      <c r="BH149" s="29">
        <f t="shared" si="276"/>
        <v>1</v>
      </c>
      <c r="BI149" s="29">
        <f t="shared" si="277"/>
        <v>0</v>
      </c>
      <c r="BJ149" s="29">
        <f t="shared" si="278"/>
        <v>0</v>
      </c>
      <c r="BK149" s="29">
        <f t="shared" si="279"/>
        <v>0</v>
      </c>
      <c r="BL149" s="29">
        <f t="shared" si="280"/>
        <v>0</v>
      </c>
      <c r="BM149" s="29">
        <f t="shared" si="281"/>
        <v>0</v>
      </c>
      <c r="BN149" s="29">
        <f t="shared" si="282"/>
        <v>0</v>
      </c>
      <c r="BO149" s="29">
        <f t="shared" si="283"/>
        <v>0</v>
      </c>
      <c r="BP149" s="29">
        <f t="shared" si="284"/>
        <v>0</v>
      </c>
      <c r="BQ149" s="29">
        <f t="shared" si="285"/>
        <v>0</v>
      </c>
      <c r="BR149" s="29">
        <f t="shared" si="286"/>
        <v>0</v>
      </c>
      <c r="BS149" s="29">
        <f t="shared" si="287"/>
        <v>0</v>
      </c>
      <c r="BT149" s="29">
        <f t="shared" si="288"/>
        <v>0</v>
      </c>
      <c r="BU149" s="30">
        <f t="shared" si="289"/>
        <v>0</v>
      </c>
      <c r="BV149" s="30">
        <f t="shared" si="290"/>
        <v>0</v>
      </c>
      <c r="BX149" s="28">
        <f t="shared" si="291"/>
        <v>20</v>
      </c>
      <c r="BY149" s="29">
        <f t="shared" si="292"/>
        <v>0</v>
      </c>
      <c r="BZ149" s="29">
        <f t="shared" si="293"/>
        <v>0</v>
      </c>
      <c r="CA149" s="29">
        <f t="shared" si="294"/>
        <v>0</v>
      </c>
      <c r="CB149" s="29">
        <f t="shared" si="295"/>
        <v>0</v>
      </c>
      <c r="CC149" s="30">
        <f t="shared" si="223"/>
        <v>20</v>
      </c>
      <c r="CD149" s="156">
        <f t="shared" si="201"/>
        <v>-126.66666666666666</v>
      </c>
      <c r="CE149" s="22" t="str">
        <f t="shared" si="224"/>
        <v>NAO</v>
      </c>
      <c r="CF149" s="156">
        <f t="shared" si="202"/>
        <v>-166.66666666666666</v>
      </c>
      <c r="CG149" s="22" t="str">
        <f t="shared" si="225"/>
        <v>NAO</v>
      </c>
      <c r="CH149" s="156">
        <f t="shared" si="203"/>
        <v>-206.66666666666666</v>
      </c>
      <c r="CI149" s="22" t="str">
        <f t="shared" si="226"/>
        <v>NAO</v>
      </c>
      <c r="CJ149" s="22">
        <f t="shared" si="204"/>
        <v>2.4979703990507713E-2</v>
      </c>
      <c r="CK149" s="22">
        <f t="shared" si="205"/>
        <v>2.4979703990507713E-2</v>
      </c>
      <c r="CM149" s="22">
        <f t="shared" si="206"/>
        <v>0</v>
      </c>
      <c r="CN149" s="22">
        <f t="shared" si="207"/>
        <v>0</v>
      </c>
      <c r="CO149" s="22">
        <f t="shared" si="208"/>
        <v>0</v>
      </c>
      <c r="CP149" s="22">
        <f t="shared" si="209"/>
        <v>0</v>
      </c>
      <c r="CQ149" s="22">
        <f t="shared" si="210"/>
        <v>1.0101010101010102</v>
      </c>
      <c r="CR149" s="22">
        <f t="shared" si="211"/>
        <v>0</v>
      </c>
      <c r="CS149" s="22">
        <f t="shared" si="212"/>
        <v>0</v>
      </c>
      <c r="CT149" s="22" t="e">
        <f t="shared" si="213"/>
        <v>#DIV/0!</v>
      </c>
      <c r="CU149" s="22" t="e">
        <f t="shared" si="214"/>
        <v>#DIV/0!</v>
      </c>
      <c r="CV149" s="22">
        <f t="shared" si="215"/>
        <v>0</v>
      </c>
      <c r="CW149" s="22">
        <f t="shared" si="216"/>
        <v>0</v>
      </c>
      <c r="CX149" s="22">
        <f t="shared" si="217"/>
        <v>0</v>
      </c>
      <c r="CY149" s="22" t="e">
        <f t="shared" si="218"/>
        <v>#DIV/0!</v>
      </c>
      <c r="CZ149" s="22">
        <f t="shared" si="219"/>
        <v>0</v>
      </c>
      <c r="DA149" s="22">
        <f t="shared" si="220"/>
        <v>0</v>
      </c>
      <c r="DB149" s="22">
        <f t="shared" si="221"/>
        <v>0</v>
      </c>
      <c r="DC149" s="22">
        <f t="shared" si="222"/>
        <v>0</v>
      </c>
      <c r="DE149" s="22">
        <f t="shared" si="296"/>
        <v>0</v>
      </c>
      <c r="DF149" s="22">
        <f t="shared" si="297"/>
        <v>0</v>
      </c>
      <c r="DG149" s="22">
        <f t="shared" si="298"/>
        <v>0</v>
      </c>
      <c r="DH149" s="22">
        <f t="shared" si="299"/>
        <v>0</v>
      </c>
      <c r="DI149" s="22">
        <f t="shared" si="300"/>
        <v>1</v>
      </c>
      <c r="DJ149" s="22">
        <f t="shared" si="301"/>
        <v>0</v>
      </c>
      <c r="DK149" s="22">
        <f t="shared" si="302"/>
        <v>0</v>
      </c>
      <c r="DL149" s="22">
        <f t="shared" si="303"/>
        <v>0</v>
      </c>
      <c r="DM149" s="22">
        <f t="shared" si="304"/>
        <v>0</v>
      </c>
      <c r="DN149" s="22">
        <f t="shared" si="305"/>
        <v>0</v>
      </c>
      <c r="DO149" s="22">
        <f t="shared" si="306"/>
        <v>0</v>
      </c>
      <c r="DP149" s="22">
        <f t="shared" si="307"/>
        <v>0</v>
      </c>
      <c r="DQ149" s="22">
        <f t="shared" si="308"/>
        <v>0</v>
      </c>
    </row>
    <row r="150" spans="1:121" s="22" customFormat="1" ht="15.75" thickBot="1">
      <c r="A150" s="150" t="str">
        <f>UDESC!A7</f>
        <v>UDESC</v>
      </c>
      <c r="B150" s="150">
        <f>UDESC!B7</f>
        <v>5</v>
      </c>
      <c r="C150" s="150" t="str">
        <f>UDESC!C7</f>
        <v>FABIANA FLORES SPERANDIO</v>
      </c>
      <c r="D150" s="99" t="str">
        <f>UDESC!D7</f>
        <v>P</v>
      </c>
      <c r="E150" s="150">
        <f>UDESC!E7</f>
        <v>0</v>
      </c>
      <c r="F150" s="150">
        <f>UDESC!F7</f>
        <v>0</v>
      </c>
      <c r="G150" s="150">
        <f>UDESC!G7</f>
        <v>0</v>
      </c>
      <c r="H150" s="150">
        <f>UDESC!H7</f>
        <v>2</v>
      </c>
      <c r="I150" s="150">
        <f>UDESC!I7</f>
        <v>0</v>
      </c>
      <c r="J150" s="150">
        <f>UDESC!J7</f>
        <v>0</v>
      </c>
      <c r="K150" s="150">
        <f>UDESC!K7</f>
        <v>0</v>
      </c>
      <c r="L150" s="150">
        <f>UDESC!L7</f>
        <v>0</v>
      </c>
      <c r="M150" s="150">
        <f>UDESC!M7</f>
        <v>0</v>
      </c>
      <c r="N150" s="150">
        <f>UDESC!N7</f>
        <v>0</v>
      </c>
      <c r="O150" s="150">
        <f>UDESC!O7</f>
        <v>0</v>
      </c>
      <c r="P150" s="150">
        <f>UDESC!P7</f>
        <v>0</v>
      </c>
      <c r="Q150" s="150">
        <f>UDESC!Q7</f>
        <v>0</v>
      </c>
      <c r="R150" s="150">
        <f>UDESC!R7</f>
        <v>0</v>
      </c>
      <c r="S150" s="150">
        <f>UDESC!S7</f>
        <v>0</v>
      </c>
      <c r="T150" s="99" t="str">
        <f>UDESC!T7</f>
        <v>P</v>
      </c>
      <c r="U150" s="150">
        <f>UDESC!U7</f>
        <v>0</v>
      </c>
      <c r="V150" s="150">
        <f>UDESC!V7</f>
        <v>1</v>
      </c>
      <c r="W150" s="150">
        <f>UDESC!W7</f>
        <v>2</v>
      </c>
      <c r="X150" s="150">
        <f>UDESC!X7</f>
        <v>2</v>
      </c>
      <c r="Y150" s="150">
        <f>UDESC!Y7</f>
        <v>0</v>
      </c>
      <c r="Z150" s="150">
        <f>UDESC!Z7</f>
        <v>0</v>
      </c>
      <c r="AA150" s="150">
        <f>UDESC!AA7</f>
        <v>0</v>
      </c>
      <c r="AB150" s="150">
        <f>UDESC!AB7</f>
        <v>0</v>
      </c>
      <c r="AC150" s="150">
        <f>UDESC!AC7</f>
        <v>0</v>
      </c>
      <c r="AD150" s="150">
        <f>UDESC!AD7</f>
        <v>0</v>
      </c>
      <c r="AE150" s="150">
        <f>UDESC!AE7</f>
        <v>0</v>
      </c>
      <c r="AF150" s="150">
        <f>UDESC!AF7</f>
        <v>0</v>
      </c>
      <c r="AG150" s="150">
        <f>UDESC!AG7</f>
        <v>0</v>
      </c>
      <c r="AH150" s="150">
        <f>UDESC!AH7</f>
        <v>0</v>
      </c>
      <c r="AI150" s="150">
        <f>UDESC!AI7</f>
        <v>0</v>
      </c>
      <c r="AJ150" s="48"/>
      <c r="AK150" s="89"/>
      <c r="AL150" s="31"/>
      <c r="AM150" s="31"/>
      <c r="AN150" s="25"/>
      <c r="AO150" s="25"/>
      <c r="AP150" s="25"/>
      <c r="AQ150" s="25"/>
      <c r="AR150" s="26"/>
      <c r="AS150" s="24"/>
      <c r="AT150" s="24"/>
      <c r="AU150" s="24"/>
      <c r="AV150" s="24"/>
      <c r="AW150" s="24"/>
      <c r="AX150" s="24"/>
      <c r="AY150" s="24"/>
      <c r="AZ150" s="27">
        <f t="shared" si="268"/>
        <v>2</v>
      </c>
      <c r="BA150" s="28">
        <f t="shared" si="269"/>
        <v>0</v>
      </c>
      <c r="BB150" s="29">
        <f t="shared" si="270"/>
        <v>1</v>
      </c>
      <c r="BC150" s="29">
        <f t="shared" si="271"/>
        <v>1</v>
      </c>
      <c r="BD150" s="29">
        <f t="shared" si="272"/>
        <v>2</v>
      </c>
      <c r="BE150" s="29">
        <f t="shared" si="273"/>
        <v>3</v>
      </c>
      <c r="BF150" s="29">
        <f t="shared" si="274"/>
        <v>4</v>
      </c>
      <c r="BG150" s="29">
        <f t="shared" si="275"/>
        <v>7</v>
      </c>
      <c r="BH150" s="29">
        <f t="shared" si="276"/>
        <v>0</v>
      </c>
      <c r="BI150" s="29">
        <f t="shared" si="277"/>
        <v>0</v>
      </c>
      <c r="BJ150" s="29">
        <f t="shared" si="278"/>
        <v>0</v>
      </c>
      <c r="BK150" s="29">
        <f t="shared" si="279"/>
        <v>0</v>
      </c>
      <c r="BL150" s="29">
        <f t="shared" si="280"/>
        <v>0</v>
      </c>
      <c r="BM150" s="29">
        <f t="shared" si="281"/>
        <v>0</v>
      </c>
      <c r="BN150" s="29">
        <f t="shared" si="282"/>
        <v>0</v>
      </c>
      <c r="BO150" s="29">
        <f t="shared" si="283"/>
        <v>0</v>
      </c>
      <c r="BP150" s="29">
        <f t="shared" si="284"/>
        <v>0</v>
      </c>
      <c r="BQ150" s="29">
        <f t="shared" si="285"/>
        <v>0</v>
      </c>
      <c r="BR150" s="29">
        <f t="shared" si="286"/>
        <v>0</v>
      </c>
      <c r="BS150" s="29">
        <f t="shared" si="287"/>
        <v>0</v>
      </c>
      <c r="BT150" s="29">
        <f t="shared" si="288"/>
        <v>0</v>
      </c>
      <c r="BU150" s="30">
        <f t="shared" si="289"/>
        <v>0</v>
      </c>
      <c r="BV150" s="30">
        <f t="shared" si="290"/>
        <v>0</v>
      </c>
      <c r="BX150" s="28">
        <f t="shared" si="291"/>
        <v>360</v>
      </c>
      <c r="BY150" s="29">
        <f t="shared" si="292"/>
        <v>0</v>
      </c>
      <c r="BZ150" s="29">
        <f t="shared" si="293"/>
        <v>0</v>
      </c>
      <c r="CA150" s="29">
        <f t="shared" si="294"/>
        <v>0</v>
      </c>
      <c r="CB150" s="29">
        <f t="shared" si="295"/>
        <v>0</v>
      </c>
      <c r="CC150" s="30">
        <f t="shared" si="223"/>
        <v>360</v>
      </c>
      <c r="CD150" s="156">
        <f t="shared" si="201"/>
        <v>213.33333333333334</v>
      </c>
      <c r="CE150" s="22">
        <f t="shared" si="224"/>
        <v>3</v>
      </c>
      <c r="CF150" s="156">
        <f t="shared" si="202"/>
        <v>173.33333333333334</v>
      </c>
      <c r="CG150" s="22">
        <f t="shared" si="225"/>
        <v>4</v>
      </c>
      <c r="CH150" s="156">
        <f t="shared" si="203"/>
        <v>133.33333333333334</v>
      </c>
      <c r="CI150" s="22">
        <f t="shared" si="226"/>
        <v>5</v>
      </c>
      <c r="CJ150" s="22">
        <f t="shared" si="204"/>
        <v>0.4496346718291388</v>
      </c>
      <c r="CK150" s="22">
        <f t="shared" si="205"/>
        <v>0.4496346718291388</v>
      </c>
      <c r="CM150" s="22">
        <f t="shared" si="206"/>
        <v>0</v>
      </c>
      <c r="CN150" s="22">
        <f t="shared" si="207"/>
        <v>0.31746031746031744</v>
      </c>
      <c r="CO150" s="22">
        <f t="shared" si="208"/>
        <v>0.39761431411530812</v>
      </c>
      <c r="CP150" s="22">
        <f t="shared" si="209"/>
        <v>1.7621145374449338</v>
      </c>
      <c r="CQ150" s="22">
        <f t="shared" si="210"/>
        <v>0</v>
      </c>
      <c r="CR150" s="22">
        <f t="shared" si="211"/>
        <v>0</v>
      </c>
      <c r="CS150" s="22">
        <f t="shared" si="212"/>
        <v>0</v>
      </c>
      <c r="CT150" s="22" t="e">
        <f t="shared" si="213"/>
        <v>#DIV/0!</v>
      </c>
      <c r="CU150" s="22" t="e">
        <f t="shared" si="214"/>
        <v>#DIV/0!</v>
      </c>
      <c r="CV150" s="22">
        <f t="shared" si="215"/>
        <v>0</v>
      </c>
      <c r="CW150" s="22">
        <f t="shared" si="216"/>
        <v>0</v>
      </c>
      <c r="CX150" s="22">
        <f t="shared" si="217"/>
        <v>0</v>
      </c>
      <c r="CY150" s="22" t="e">
        <f t="shared" si="218"/>
        <v>#DIV/0!</v>
      </c>
      <c r="CZ150" s="22">
        <f t="shared" si="219"/>
        <v>0</v>
      </c>
      <c r="DA150" s="22">
        <f t="shared" si="220"/>
        <v>0</v>
      </c>
      <c r="DB150" s="22">
        <f t="shared" si="221"/>
        <v>0</v>
      </c>
      <c r="DC150" s="22">
        <f t="shared" si="222"/>
        <v>0</v>
      </c>
      <c r="DE150" s="22">
        <f t="shared" si="296"/>
        <v>0</v>
      </c>
      <c r="DF150" s="22">
        <f t="shared" si="297"/>
        <v>1</v>
      </c>
      <c r="DG150" s="22">
        <f t="shared" si="298"/>
        <v>1</v>
      </c>
      <c r="DH150" s="22">
        <f t="shared" si="299"/>
        <v>1</v>
      </c>
      <c r="DI150" s="22">
        <f t="shared" si="300"/>
        <v>0</v>
      </c>
      <c r="DJ150" s="22">
        <f t="shared" si="301"/>
        <v>0</v>
      </c>
      <c r="DK150" s="22">
        <f t="shared" si="302"/>
        <v>0</v>
      </c>
      <c r="DL150" s="22">
        <f t="shared" si="303"/>
        <v>0</v>
      </c>
      <c r="DM150" s="22">
        <f t="shared" si="304"/>
        <v>0</v>
      </c>
      <c r="DN150" s="22">
        <f t="shared" si="305"/>
        <v>0</v>
      </c>
      <c r="DO150" s="22">
        <f t="shared" si="306"/>
        <v>0</v>
      </c>
      <c r="DP150" s="22">
        <f t="shared" si="307"/>
        <v>0</v>
      </c>
      <c r="DQ150" s="22">
        <f t="shared" si="308"/>
        <v>0</v>
      </c>
    </row>
    <row r="151" spans="1:121" s="22" customFormat="1" ht="15.75" thickBot="1">
      <c r="A151" s="150" t="str">
        <f>UDESC!A8</f>
        <v>UDESC</v>
      </c>
      <c r="B151" s="150">
        <f>UDESC!B8</f>
        <v>6</v>
      </c>
      <c r="C151" s="150" t="str">
        <f>UDESC!C8</f>
        <v>GILMAR MORAES SANTOS</v>
      </c>
      <c r="D151" s="99" t="str">
        <f>UDESC!D8</f>
        <v>P</v>
      </c>
      <c r="E151" s="150">
        <f>UDESC!E8</f>
        <v>0</v>
      </c>
      <c r="F151" s="150">
        <f>UDESC!F8</f>
        <v>1</v>
      </c>
      <c r="G151" s="150">
        <f>UDESC!G8</f>
        <v>0</v>
      </c>
      <c r="H151" s="150">
        <f>UDESC!H8</f>
        <v>3</v>
      </c>
      <c r="I151" s="150">
        <f>UDESC!I8</f>
        <v>0</v>
      </c>
      <c r="J151" s="150">
        <f>UDESC!J8</f>
        <v>0</v>
      </c>
      <c r="K151" s="150">
        <f>UDESC!K8</f>
        <v>0</v>
      </c>
      <c r="L151" s="150">
        <f>UDESC!L8</f>
        <v>0</v>
      </c>
      <c r="M151" s="150">
        <f>UDESC!M8</f>
        <v>0</v>
      </c>
      <c r="N151" s="150">
        <f>UDESC!N8</f>
        <v>0</v>
      </c>
      <c r="O151" s="150">
        <f>UDESC!O8</f>
        <v>0</v>
      </c>
      <c r="P151" s="150">
        <f>UDESC!P8</f>
        <v>0</v>
      </c>
      <c r="Q151" s="150">
        <f>UDESC!Q8</f>
        <v>0</v>
      </c>
      <c r="R151" s="150">
        <f>UDESC!R8</f>
        <v>0</v>
      </c>
      <c r="S151" s="150">
        <f>UDESC!S8</f>
        <v>0</v>
      </c>
      <c r="T151" s="99" t="str">
        <f>UDESC!T8</f>
        <v>P</v>
      </c>
      <c r="U151" s="150">
        <f>UDESC!U8</f>
        <v>0</v>
      </c>
      <c r="V151" s="150">
        <f>UDESC!V8</f>
        <v>1</v>
      </c>
      <c r="W151" s="150">
        <f>UDESC!W8</f>
        <v>1</v>
      </c>
      <c r="X151" s="150">
        <f>UDESC!X8</f>
        <v>3</v>
      </c>
      <c r="Y151" s="150">
        <f>UDESC!Y8</f>
        <v>0</v>
      </c>
      <c r="Z151" s="150">
        <f>UDESC!Z8</f>
        <v>0</v>
      </c>
      <c r="AA151" s="150">
        <f>UDESC!AA8</f>
        <v>0</v>
      </c>
      <c r="AB151" s="150">
        <f>UDESC!AB8</f>
        <v>0</v>
      </c>
      <c r="AC151" s="150">
        <f>UDESC!AC8</f>
        <v>0</v>
      </c>
      <c r="AD151" s="150">
        <f>UDESC!AD8</f>
        <v>0</v>
      </c>
      <c r="AE151" s="150">
        <f>UDESC!AE8</f>
        <v>0</v>
      </c>
      <c r="AF151" s="150">
        <f>UDESC!AF8</f>
        <v>0</v>
      </c>
      <c r="AG151" s="150">
        <f>UDESC!AG8</f>
        <v>0</v>
      </c>
      <c r="AH151" s="150">
        <f>UDESC!AH8</f>
        <v>0</v>
      </c>
      <c r="AI151" s="150">
        <f>UDESC!AI8</f>
        <v>0</v>
      </c>
      <c r="AJ151" s="48"/>
      <c r="AK151" s="89"/>
      <c r="AL151" s="31"/>
      <c r="AM151" s="31"/>
      <c r="AN151" s="25"/>
      <c r="AO151" s="25"/>
      <c r="AP151" s="25"/>
      <c r="AQ151" s="25"/>
      <c r="AR151" s="26"/>
      <c r="AS151" s="24"/>
      <c r="AT151" s="24"/>
      <c r="AU151" s="24"/>
      <c r="AV151" s="24"/>
      <c r="AW151" s="24"/>
      <c r="AX151" s="24"/>
      <c r="AY151" s="24"/>
      <c r="AZ151" s="27">
        <f t="shared" si="268"/>
        <v>2</v>
      </c>
      <c r="BA151" s="28">
        <f t="shared" si="269"/>
        <v>0</v>
      </c>
      <c r="BB151" s="29">
        <f t="shared" si="270"/>
        <v>2</v>
      </c>
      <c r="BC151" s="29">
        <f t="shared" si="271"/>
        <v>2</v>
      </c>
      <c r="BD151" s="29">
        <f t="shared" si="272"/>
        <v>1</v>
      </c>
      <c r="BE151" s="29">
        <f t="shared" si="273"/>
        <v>3</v>
      </c>
      <c r="BF151" s="29">
        <f t="shared" si="274"/>
        <v>6</v>
      </c>
      <c r="BG151" s="29">
        <f t="shared" si="275"/>
        <v>9</v>
      </c>
      <c r="BH151" s="29">
        <f t="shared" si="276"/>
        <v>0</v>
      </c>
      <c r="BI151" s="29">
        <f t="shared" si="277"/>
        <v>0</v>
      </c>
      <c r="BJ151" s="29">
        <f t="shared" si="278"/>
        <v>0</v>
      </c>
      <c r="BK151" s="29">
        <f t="shared" si="279"/>
        <v>0</v>
      </c>
      <c r="BL151" s="29">
        <f t="shared" si="280"/>
        <v>0</v>
      </c>
      <c r="BM151" s="29">
        <f t="shared" si="281"/>
        <v>0</v>
      </c>
      <c r="BN151" s="29">
        <f t="shared" si="282"/>
        <v>0</v>
      </c>
      <c r="BO151" s="29">
        <f t="shared" si="283"/>
        <v>0</v>
      </c>
      <c r="BP151" s="29">
        <f t="shared" si="284"/>
        <v>0</v>
      </c>
      <c r="BQ151" s="29">
        <f t="shared" si="285"/>
        <v>0</v>
      </c>
      <c r="BR151" s="29">
        <f t="shared" si="286"/>
        <v>0</v>
      </c>
      <c r="BS151" s="29">
        <f t="shared" si="287"/>
        <v>0</v>
      </c>
      <c r="BT151" s="29">
        <f t="shared" si="288"/>
        <v>0</v>
      </c>
      <c r="BU151" s="30">
        <f t="shared" si="289"/>
        <v>0</v>
      </c>
      <c r="BV151" s="30">
        <f t="shared" si="290"/>
        <v>0</v>
      </c>
      <c r="BX151" s="28">
        <f t="shared" si="291"/>
        <v>460</v>
      </c>
      <c r="BY151" s="29">
        <f t="shared" si="292"/>
        <v>0</v>
      </c>
      <c r="BZ151" s="29">
        <f t="shared" si="293"/>
        <v>0</v>
      </c>
      <c r="CA151" s="29">
        <f t="shared" si="294"/>
        <v>0</v>
      </c>
      <c r="CB151" s="29">
        <f t="shared" si="295"/>
        <v>0</v>
      </c>
      <c r="CC151" s="30">
        <f t="shared" si="223"/>
        <v>460</v>
      </c>
      <c r="CD151" s="156">
        <f t="shared" si="201"/>
        <v>313.33333333333337</v>
      </c>
      <c r="CE151" s="22">
        <f t="shared" si="224"/>
        <v>3</v>
      </c>
      <c r="CF151" s="156">
        <f t="shared" si="202"/>
        <v>273.33333333333337</v>
      </c>
      <c r="CG151" s="22">
        <f t="shared" si="225"/>
        <v>4</v>
      </c>
      <c r="CH151" s="156">
        <f t="shared" si="203"/>
        <v>233.33333333333334</v>
      </c>
      <c r="CI151" s="22">
        <f t="shared" si="226"/>
        <v>5</v>
      </c>
      <c r="CJ151" s="22">
        <f t="shared" si="204"/>
        <v>0.57453319178167739</v>
      </c>
      <c r="CK151" s="22">
        <f t="shared" si="205"/>
        <v>0.57453319178167739</v>
      </c>
      <c r="CM151" s="22">
        <f t="shared" si="206"/>
        <v>0</v>
      </c>
      <c r="CN151" s="22">
        <f t="shared" si="207"/>
        <v>0.63492063492063489</v>
      </c>
      <c r="CO151" s="22">
        <f t="shared" si="208"/>
        <v>0.19880715705765406</v>
      </c>
      <c r="CP151" s="22">
        <f t="shared" si="209"/>
        <v>2.643171806167401</v>
      </c>
      <c r="CQ151" s="22">
        <f t="shared" si="210"/>
        <v>0</v>
      </c>
      <c r="CR151" s="22">
        <f t="shared" si="211"/>
        <v>0</v>
      </c>
      <c r="CS151" s="22">
        <f t="shared" si="212"/>
        <v>0</v>
      </c>
      <c r="CT151" s="22" t="e">
        <f t="shared" si="213"/>
        <v>#DIV/0!</v>
      </c>
      <c r="CU151" s="22" t="e">
        <f t="shared" si="214"/>
        <v>#DIV/0!</v>
      </c>
      <c r="CV151" s="22">
        <f t="shared" si="215"/>
        <v>0</v>
      </c>
      <c r="CW151" s="22">
        <f t="shared" si="216"/>
        <v>0</v>
      </c>
      <c r="CX151" s="22">
        <f t="shared" si="217"/>
        <v>0</v>
      </c>
      <c r="CY151" s="22" t="e">
        <f t="shared" si="218"/>
        <v>#DIV/0!</v>
      </c>
      <c r="CZ151" s="22">
        <f t="shared" si="219"/>
        <v>0</v>
      </c>
      <c r="DA151" s="22">
        <f t="shared" si="220"/>
        <v>0</v>
      </c>
      <c r="DB151" s="22">
        <f t="shared" si="221"/>
        <v>0</v>
      </c>
      <c r="DC151" s="22">
        <f t="shared" si="222"/>
        <v>0</v>
      </c>
      <c r="DE151" s="22">
        <f t="shared" si="296"/>
        <v>0</v>
      </c>
      <c r="DF151" s="22">
        <f t="shared" si="297"/>
        <v>1</v>
      </c>
      <c r="DG151" s="22">
        <f t="shared" si="298"/>
        <v>1</v>
      </c>
      <c r="DH151" s="22">
        <f t="shared" si="299"/>
        <v>1</v>
      </c>
      <c r="DI151" s="22">
        <f t="shared" si="300"/>
        <v>0</v>
      </c>
      <c r="DJ151" s="22">
        <f t="shared" si="301"/>
        <v>0</v>
      </c>
      <c r="DK151" s="22">
        <f t="shared" si="302"/>
        <v>0</v>
      </c>
      <c r="DL151" s="22">
        <f t="shared" si="303"/>
        <v>0</v>
      </c>
      <c r="DM151" s="22">
        <f t="shared" si="304"/>
        <v>0</v>
      </c>
      <c r="DN151" s="22">
        <f t="shared" si="305"/>
        <v>0</v>
      </c>
      <c r="DO151" s="22">
        <f t="shared" si="306"/>
        <v>0</v>
      </c>
      <c r="DP151" s="22">
        <f t="shared" si="307"/>
        <v>0</v>
      </c>
      <c r="DQ151" s="22">
        <f t="shared" si="308"/>
        <v>0</v>
      </c>
    </row>
    <row r="152" spans="1:121" s="22" customFormat="1" ht="15.75" thickBot="1">
      <c r="A152" s="150" t="str">
        <f>UDESC!A9</f>
        <v>UDESC</v>
      </c>
      <c r="B152" s="150">
        <f>UDESC!B9</f>
        <v>7</v>
      </c>
      <c r="C152" s="150" t="str">
        <f>UDESC!C9</f>
        <v>LILIAN GERDI KITTEL RIES</v>
      </c>
      <c r="D152" s="99" t="str">
        <f>UDESC!D9</f>
        <v>P</v>
      </c>
      <c r="E152" s="150">
        <f>UDESC!E9</f>
        <v>0</v>
      </c>
      <c r="F152" s="150">
        <f>UDESC!F9</f>
        <v>0</v>
      </c>
      <c r="G152" s="150">
        <f>UDESC!G9</f>
        <v>0</v>
      </c>
      <c r="H152" s="150">
        <f>UDESC!H9</f>
        <v>2</v>
      </c>
      <c r="I152" s="150">
        <f>UDESC!I9</f>
        <v>0</v>
      </c>
      <c r="J152" s="150">
        <f>UDESC!J9</f>
        <v>0</v>
      </c>
      <c r="K152" s="150">
        <f>UDESC!K9</f>
        <v>1</v>
      </c>
      <c r="L152" s="150">
        <f>UDESC!L9</f>
        <v>0</v>
      </c>
      <c r="M152" s="150">
        <f>UDESC!M9</f>
        <v>0</v>
      </c>
      <c r="N152" s="150">
        <f>UDESC!N9</f>
        <v>0</v>
      </c>
      <c r="O152" s="150">
        <f>UDESC!O9</f>
        <v>0</v>
      </c>
      <c r="P152" s="150">
        <f>UDESC!P9</f>
        <v>0</v>
      </c>
      <c r="Q152" s="150">
        <f>UDESC!Q9</f>
        <v>0</v>
      </c>
      <c r="R152" s="150">
        <f>UDESC!R9</f>
        <v>0</v>
      </c>
      <c r="S152" s="150">
        <f>UDESC!S9</f>
        <v>0</v>
      </c>
      <c r="T152" s="99" t="str">
        <f>UDESC!T9</f>
        <v>P</v>
      </c>
      <c r="U152" s="150">
        <f>UDESC!U9</f>
        <v>0</v>
      </c>
      <c r="V152" s="150">
        <f>UDESC!V9</f>
        <v>0</v>
      </c>
      <c r="W152" s="150">
        <f>UDESC!W9</f>
        <v>1</v>
      </c>
      <c r="X152" s="150">
        <f>UDESC!X9</f>
        <v>0</v>
      </c>
      <c r="Y152" s="150">
        <f>UDESC!Y9</f>
        <v>0</v>
      </c>
      <c r="Z152" s="150">
        <f>UDESC!Z9</f>
        <v>0</v>
      </c>
      <c r="AA152" s="150">
        <f>UDESC!AA9</f>
        <v>0</v>
      </c>
      <c r="AB152" s="150">
        <f>UDESC!AB9</f>
        <v>0</v>
      </c>
      <c r="AC152" s="150">
        <f>UDESC!AC9</f>
        <v>0</v>
      </c>
      <c r="AD152" s="150">
        <f>UDESC!AD9</f>
        <v>0</v>
      </c>
      <c r="AE152" s="150">
        <f>UDESC!AE9</f>
        <v>0</v>
      </c>
      <c r="AF152" s="150">
        <f>UDESC!AF9</f>
        <v>0</v>
      </c>
      <c r="AG152" s="150">
        <f>UDESC!AG9</f>
        <v>0</v>
      </c>
      <c r="AH152" s="150">
        <f>UDESC!AH9</f>
        <v>0</v>
      </c>
      <c r="AI152" s="150">
        <f>UDESC!AI9</f>
        <v>0</v>
      </c>
      <c r="AJ152" s="48"/>
      <c r="AK152" s="89"/>
      <c r="AL152" s="31"/>
      <c r="AM152" s="31"/>
      <c r="AN152" s="25"/>
      <c r="AO152" s="25"/>
      <c r="AP152" s="25"/>
      <c r="AQ152" s="25"/>
      <c r="AR152" s="26"/>
      <c r="AS152" s="24"/>
      <c r="AT152" s="24"/>
      <c r="AU152" s="24"/>
      <c r="AV152" s="24"/>
      <c r="AW152" s="24"/>
      <c r="AX152" s="24"/>
      <c r="AY152" s="24"/>
      <c r="AZ152" s="27">
        <f t="shared" si="268"/>
        <v>2</v>
      </c>
      <c r="BA152" s="28">
        <f t="shared" si="269"/>
        <v>0</v>
      </c>
      <c r="BB152" s="29">
        <f t="shared" si="270"/>
        <v>0</v>
      </c>
      <c r="BC152" s="29">
        <f t="shared" si="271"/>
        <v>0</v>
      </c>
      <c r="BD152" s="29">
        <f t="shared" si="272"/>
        <v>1</v>
      </c>
      <c r="BE152" s="29">
        <f t="shared" si="273"/>
        <v>1</v>
      </c>
      <c r="BF152" s="29">
        <f t="shared" si="274"/>
        <v>2</v>
      </c>
      <c r="BG152" s="29">
        <f t="shared" si="275"/>
        <v>3</v>
      </c>
      <c r="BH152" s="29">
        <f t="shared" si="276"/>
        <v>0</v>
      </c>
      <c r="BI152" s="29">
        <f t="shared" si="277"/>
        <v>0</v>
      </c>
      <c r="BJ152" s="29">
        <f t="shared" si="278"/>
        <v>1</v>
      </c>
      <c r="BK152" s="29">
        <f t="shared" si="279"/>
        <v>0</v>
      </c>
      <c r="BL152" s="29">
        <f t="shared" si="280"/>
        <v>0</v>
      </c>
      <c r="BM152" s="29">
        <f t="shared" si="281"/>
        <v>0</v>
      </c>
      <c r="BN152" s="29">
        <f t="shared" si="282"/>
        <v>0</v>
      </c>
      <c r="BO152" s="29">
        <f t="shared" si="283"/>
        <v>0</v>
      </c>
      <c r="BP152" s="29">
        <f t="shared" si="284"/>
        <v>0</v>
      </c>
      <c r="BQ152" s="29">
        <f t="shared" si="285"/>
        <v>0</v>
      </c>
      <c r="BR152" s="29">
        <f t="shared" si="286"/>
        <v>0</v>
      </c>
      <c r="BS152" s="29">
        <f t="shared" si="287"/>
        <v>0</v>
      </c>
      <c r="BT152" s="29">
        <f t="shared" si="288"/>
        <v>0</v>
      </c>
      <c r="BU152" s="30">
        <f t="shared" si="289"/>
        <v>0</v>
      </c>
      <c r="BV152" s="30">
        <f t="shared" si="290"/>
        <v>0</v>
      </c>
      <c r="BX152" s="28">
        <f t="shared" si="291"/>
        <v>140</v>
      </c>
      <c r="BY152" s="29">
        <f t="shared" si="292"/>
        <v>0</v>
      </c>
      <c r="BZ152" s="29">
        <f t="shared" si="293"/>
        <v>5</v>
      </c>
      <c r="CA152" s="29">
        <f t="shared" si="294"/>
        <v>0</v>
      </c>
      <c r="CB152" s="29">
        <f t="shared" si="295"/>
        <v>0</v>
      </c>
      <c r="CC152" s="30">
        <f t="shared" si="223"/>
        <v>145</v>
      </c>
      <c r="CD152" s="156">
        <f t="shared" si="201"/>
        <v>-1.6666666666666572</v>
      </c>
      <c r="CE152" s="22" t="str">
        <f t="shared" si="224"/>
        <v>NAO</v>
      </c>
      <c r="CF152" s="156">
        <f t="shared" si="202"/>
        <v>-41.666666666666657</v>
      </c>
      <c r="CG152" s="22" t="str">
        <f t="shared" si="225"/>
        <v>NAO</v>
      </c>
      <c r="CH152" s="156">
        <f t="shared" si="203"/>
        <v>-81.666666666666657</v>
      </c>
      <c r="CI152" s="22" t="str">
        <f t="shared" si="226"/>
        <v>NAO</v>
      </c>
      <c r="CJ152" s="22">
        <f t="shared" si="204"/>
        <v>0.18110285393118092</v>
      </c>
      <c r="CK152" s="22">
        <f t="shared" si="205"/>
        <v>0.18110285393118092</v>
      </c>
      <c r="CM152" s="22">
        <f t="shared" si="206"/>
        <v>0</v>
      </c>
      <c r="CN152" s="22">
        <f t="shared" si="207"/>
        <v>0</v>
      </c>
      <c r="CO152" s="22">
        <f t="shared" si="208"/>
        <v>0.19880715705765406</v>
      </c>
      <c r="CP152" s="22">
        <f t="shared" si="209"/>
        <v>0.88105726872246692</v>
      </c>
      <c r="CQ152" s="22">
        <f t="shared" si="210"/>
        <v>0</v>
      </c>
      <c r="CR152" s="22">
        <f t="shared" si="211"/>
        <v>0</v>
      </c>
      <c r="CS152" s="22">
        <f t="shared" si="212"/>
        <v>2.6315789473684212</v>
      </c>
      <c r="CT152" s="22" t="e">
        <f t="shared" si="213"/>
        <v>#DIV/0!</v>
      </c>
      <c r="CU152" s="22" t="e">
        <f t="shared" si="214"/>
        <v>#DIV/0!</v>
      </c>
      <c r="CV152" s="22">
        <f t="shared" si="215"/>
        <v>0</v>
      </c>
      <c r="CW152" s="22">
        <f t="shared" si="216"/>
        <v>0</v>
      </c>
      <c r="CX152" s="22">
        <f t="shared" si="217"/>
        <v>0</v>
      </c>
      <c r="CY152" s="22" t="e">
        <f t="shared" si="218"/>
        <v>#DIV/0!</v>
      </c>
      <c r="CZ152" s="22">
        <f t="shared" si="219"/>
        <v>0</v>
      </c>
      <c r="DA152" s="22">
        <f t="shared" si="220"/>
        <v>0</v>
      </c>
      <c r="DB152" s="22">
        <f t="shared" si="221"/>
        <v>0</v>
      </c>
      <c r="DC152" s="22">
        <f t="shared" si="222"/>
        <v>0</v>
      </c>
      <c r="DE152" s="22">
        <f t="shared" si="296"/>
        <v>0</v>
      </c>
      <c r="DF152" s="22">
        <f t="shared" si="297"/>
        <v>0</v>
      </c>
      <c r="DG152" s="22">
        <f t="shared" si="298"/>
        <v>1</v>
      </c>
      <c r="DH152" s="22">
        <f t="shared" si="299"/>
        <v>1</v>
      </c>
      <c r="DI152" s="22">
        <f t="shared" si="300"/>
        <v>0</v>
      </c>
      <c r="DJ152" s="22">
        <f t="shared" si="301"/>
        <v>0</v>
      </c>
      <c r="DK152" s="22">
        <f t="shared" si="302"/>
        <v>1</v>
      </c>
      <c r="DL152" s="22">
        <f t="shared" si="303"/>
        <v>0</v>
      </c>
      <c r="DM152" s="22">
        <f t="shared" si="304"/>
        <v>0</v>
      </c>
      <c r="DN152" s="22">
        <f t="shared" si="305"/>
        <v>0</v>
      </c>
      <c r="DO152" s="22">
        <f t="shared" si="306"/>
        <v>0</v>
      </c>
      <c r="DP152" s="22">
        <f t="shared" si="307"/>
        <v>0</v>
      </c>
      <c r="DQ152" s="22">
        <f t="shared" si="308"/>
        <v>0</v>
      </c>
    </row>
    <row r="153" spans="1:121" s="22" customFormat="1" ht="15.75" thickBot="1">
      <c r="A153" s="150" t="str">
        <f>UDESC!A10</f>
        <v>UDESC</v>
      </c>
      <c r="B153" s="150">
        <f>UDESC!B10</f>
        <v>8</v>
      </c>
      <c r="C153" s="150" t="str">
        <f>UDESC!C10</f>
        <v>MARCIO JOSÉ DOS SANTOS</v>
      </c>
      <c r="D153" s="99" t="str">
        <f>UDESC!D10</f>
        <v>P</v>
      </c>
      <c r="E153" s="150">
        <f>UDESC!E10</f>
        <v>1</v>
      </c>
      <c r="F153" s="150">
        <f>UDESC!F10</f>
        <v>0</v>
      </c>
      <c r="G153" s="150">
        <f>UDESC!G10</f>
        <v>0</v>
      </c>
      <c r="H153" s="150">
        <f>UDESC!H10</f>
        <v>1</v>
      </c>
      <c r="I153" s="150">
        <f>UDESC!I10</f>
        <v>0</v>
      </c>
      <c r="J153" s="150">
        <f>UDESC!J10</f>
        <v>0</v>
      </c>
      <c r="K153" s="150">
        <f>UDESC!K10</f>
        <v>0</v>
      </c>
      <c r="L153" s="150">
        <f>UDESC!L10</f>
        <v>0</v>
      </c>
      <c r="M153" s="150">
        <f>UDESC!M10</f>
        <v>0</v>
      </c>
      <c r="N153" s="150">
        <f>UDESC!N10</f>
        <v>0</v>
      </c>
      <c r="O153" s="150">
        <f>UDESC!O10</f>
        <v>0</v>
      </c>
      <c r="P153" s="150">
        <f>UDESC!P10</f>
        <v>0</v>
      </c>
      <c r="Q153" s="150">
        <f>UDESC!Q10</f>
        <v>0</v>
      </c>
      <c r="R153" s="150">
        <f>UDESC!R10</f>
        <v>0</v>
      </c>
      <c r="S153" s="150">
        <f>UDESC!S10</f>
        <v>0</v>
      </c>
      <c r="T153" s="99" t="str">
        <f>UDESC!T10</f>
        <v>P</v>
      </c>
      <c r="U153" s="150">
        <f>UDESC!U10</f>
        <v>0</v>
      </c>
      <c r="V153" s="150">
        <f>UDESC!V10</f>
        <v>1</v>
      </c>
      <c r="W153" s="150">
        <f>UDESC!W10</f>
        <v>0</v>
      </c>
      <c r="X153" s="150">
        <f>UDESC!X10</f>
        <v>0</v>
      </c>
      <c r="Y153" s="150">
        <f>UDESC!Y10</f>
        <v>0</v>
      </c>
      <c r="Z153" s="150">
        <f>UDESC!Z10</f>
        <v>0</v>
      </c>
      <c r="AA153" s="150">
        <f>UDESC!AA10</f>
        <v>0</v>
      </c>
      <c r="AB153" s="150">
        <f>UDESC!AB10</f>
        <v>0</v>
      </c>
      <c r="AC153" s="150">
        <f>UDESC!AC10</f>
        <v>0</v>
      </c>
      <c r="AD153" s="150">
        <f>UDESC!AD10</f>
        <v>0</v>
      </c>
      <c r="AE153" s="150">
        <f>UDESC!AE10</f>
        <v>0</v>
      </c>
      <c r="AF153" s="150">
        <f>UDESC!AF10</f>
        <v>0</v>
      </c>
      <c r="AG153" s="150">
        <f>UDESC!AG10</f>
        <v>0</v>
      </c>
      <c r="AH153" s="150">
        <f>UDESC!AH10</f>
        <v>0</v>
      </c>
      <c r="AI153" s="150">
        <f>UDESC!AI10</f>
        <v>0</v>
      </c>
      <c r="AJ153" s="48"/>
      <c r="AK153" s="89"/>
      <c r="AL153" s="31"/>
      <c r="AM153" s="31"/>
      <c r="AN153" s="25"/>
      <c r="AO153" s="25"/>
      <c r="AP153" s="25"/>
      <c r="AQ153" s="25"/>
      <c r="AR153" s="26"/>
      <c r="AS153" s="24"/>
      <c r="AT153" s="24"/>
      <c r="AU153" s="24"/>
      <c r="AV153" s="24"/>
      <c r="AW153" s="24"/>
      <c r="AX153" s="24"/>
      <c r="AY153" s="24"/>
      <c r="AZ153" s="27">
        <f t="shared" si="268"/>
        <v>2</v>
      </c>
      <c r="BA153" s="28">
        <f t="shared" si="269"/>
        <v>1</v>
      </c>
      <c r="BB153" s="29">
        <f t="shared" si="270"/>
        <v>1</v>
      </c>
      <c r="BC153" s="29">
        <f t="shared" si="271"/>
        <v>2</v>
      </c>
      <c r="BD153" s="29">
        <f t="shared" si="272"/>
        <v>0</v>
      </c>
      <c r="BE153" s="29">
        <f t="shared" si="273"/>
        <v>2</v>
      </c>
      <c r="BF153" s="29">
        <f t="shared" si="274"/>
        <v>1</v>
      </c>
      <c r="BG153" s="29">
        <f t="shared" si="275"/>
        <v>3</v>
      </c>
      <c r="BH153" s="29">
        <f t="shared" si="276"/>
        <v>0</v>
      </c>
      <c r="BI153" s="29">
        <f t="shared" si="277"/>
        <v>0</v>
      </c>
      <c r="BJ153" s="29">
        <f t="shared" si="278"/>
        <v>0</v>
      </c>
      <c r="BK153" s="29">
        <f t="shared" si="279"/>
        <v>0</v>
      </c>
      <c r="BL153" s="29">
        <f t="shared" si="280"/>
        <v>0</v>
      </c>
      <c r="BM153" s="29">
        <f t="shared" si="281"/>
        <v>0</v>
      </c>
      <c r="BN153" s="29">
        <f t="shared" si="282"/>
        <v>0</v>
      </c>
      <c r="BO153" s="29">
        <f t="shared" si="283"/>
        <v>0</v>
      </c>
      <c r="BP153" s="29">
        <f t="shared" si="284"/>
        <v>0</v>
      </c>
      <c r="BQ153" s="29">
        <f t="shared" si="285"/>
        <v>0</v>
      </c>
      <c r="BR153" s="29">
        <f t="shared" si="286"/>
        <v>0</v>
      </c>
      <c r="BS153" s="29">
        <f t="shared" si="287"/>
        <v>0</v>
      </c>
      <c r="BT153" s="29">
        <f t="shared" si="288"/>
        <v>0</v>
      </c>
      <c r="BU153" s="30">
        <f t="shared" si="289"/>
        <v>0</v>
      </c>
      <c r="BV153" s="30">
        <f t="shared" si="290"/>
        <v>0</v>
      </c>
      <c r="BX153" s="28">
        <f t="shared" si="291"/>
        <v>220</v>
      </c>
      <c r="BY153" s="29">
        <f t="shared" si="292"/>
        <v>0</v>
      </c>
      <c r="BZ153" s="29">
        <f t="shared" si="293"/>
        <v>0</v>
      </c>
      <c r="CA153" s="29">
        <f t="shared" si="294"/>
        <v>0</v>
      </c>
      <c r="CB153" s="29">
        <f t="shared" si="295"/>
        <v>0</v>
      </c>
      <c r="CC153" s="30">
        <f t="shared" si="223"/>
        <v>220</v>
      </c>
      <c r="CD153" s="156">
        <f t="shared" si="201"/>
        <v>73.333333333333343</v>
      </c>
      <c r="CE153" s="22">
        <f t="shared" si="224"/>
        <v>3</v>
      </c>
      <c r="CF153" s="156">
        <f t="shared" si="202"/>
        <v>33.333333333333343</v>
      </c>
      <c r="CG153" s="22">
        <f t="shared" si="225"/>
        <v>4</v>
      </c>
      <c r="CH153" s="156">
        <f t="shared" si="203"/>
        <v>-6.6666666666666572</v>
      </c>
      <c r="CI153" s="22" t="str">
        <f t="shared" si="226"/>
        <v>NAO</v>
      </c>
      <c r="CJ153" s="22">
        <f t="shared" si="204"/>
        <v>0.27477674389558487</v>
      </c>
      <c r="CK153" s="22">
        <f t="shared" si="205"/>
        <v>0.27477674389558487</v>
      </c>
      <c r="CM153" s="22">
        <f t="shared" si="206"/>
        <v>0.8</v>
      </c>
      <c r="CN153" s="22">
        <f t="shared" si="207"/>
        <v>0.31746031746031744</v>
      </c>
      <c r="CO153" s="22">
        <f t="shared" si="208"/>
        <v>0</v>
      </c>
      <c r="CP153" s="22">
        <f t="shared" si="209"/>
        <v>0.44052863436123346</v>
      </c>
      <c r="CQ153" s="22">
        <f t="shared" si="210"/>
        <v>0</v>
      </c>
      <c r="CR153" s="22">
        <f t="shared" si="211"/>
        <v>0</v>
      </c>
      <c r="CS153" s="22">
        <f t="shared" si="212"/>
        <v>0</v>
      </c>
      <c r="CT153" s="22" t="e">
        <f t="shared" si="213"/>
        <v>#DIV/0!</v>
      </c>
      <c r="CU153" s="22" t="e">
        <f t="shared" si="214"/>
        <v>#DIV/0!</v>
      </c>
      <c r="CV153" s="22">
        <f t="shared" si="215"/>
        <v>0</v>
      </c>
      <c r="CW153" s="22">
        <f t="shared" si="216"/>
        <v>0</v>
      </c>
      <c r="CX153" s="22">
        <f t="shared" si="217"/>
        <v>0</v>
      </c>
      <c r="CY153" s="22" t="e">
        <f t="shared" si="218"/>
        <v>#DIV/0!</v>
      </c>
      <c r="CZ153" s="22">
        <f t="shared" si="219"/>
        <v>0</v>
      </c>
      <c r="DA153" s="22">
        <f t="shared" si="220"/>
        <v>0</v>
      </c>
      <c r="DB153" s="22">
        <f t="shared" si="221"/>
        <v>0</v>
      </c>
      <c r="DC153" s="22">
        <f t="shared" si="222"/>
        <v>0</v>
      </c>
      <c r="DE153" s="22">
        <f t="shared" si="296"/>
        <v>1</v>
      </c>
      <c r="DF153" s="22">
        <f t="shared" si="297"/>
        <v>1</v>
      </c>
      <c r="DG153" s="22">
        <f t="shared" si="298"/>
        <v>0</v>
      </c>
      <c r="DH153" s="22">
        <f t="shared" si="299"/>
        <v>1</v>
      </c>
      <c r="DI153" s="22">
        <f t="shared" si="300"/>
        <v>0</v>
      </c>
      <c r="DJ153" s="22">
        <f t="shared" si="301"/>
        <v>0</v>
      </c>
      <c r="DK153" s="22">
        <f t="shared" si="302"/>
        <v>0</v>
      </c>
      <c r="DL153" s="22">
        <f t="shared" si="303"/>
        <v>0</v>
      </c>
      <c r="DM153" s="22">
        <f t="shared" si="304"/>
        <v>0</v>
      </c>
      <c r="DN153" s="22">
        <f t="shared" si="305"/>
        <v>0</v>
      </c>
      <c r="DO153" s="22">
        <f t="shared" si="306"/>
        <v>0</v>
      </c>
      <c r="DP153" s="22">
        <f t="shared" si="307"/>
        <v>0</v>
      </c>
      <c r="DQ153" s="22">
        <f t="shared" si="308"/>
        <v>0</v>
      </c>
    </row>
    <row r="154" spans="1:121" s="22" customFormat="1" ht="15.75" thickBot="1">
      <c r="A154" s="150" t="str">
        <f>UDESC!A11</f>
        <v>UDESC</v>
      </c>
      <c r="B154" s="150">
        <f>UDESC!B11</f>
        <v>9</v>
      </c>
      <c r="C154" s="150" t="str">
        <f>UDESC!C11</f>
        <v>MARCOS AMARAL DE NORONHA</v>
      </c>
      <c r="D154" s="99" t="str">
        <f>UDESC!D11</f>
        <v>P</v>
      </c>
      <c r="E154" s="150">
        <f>UDESC!E11</f>
        <v>0</v>
      </c>
      <c r="F154" s="150">
        <f>UDESC!F11</f>
        <v>0</v>
      </c>
      <c r="G154" s="150">
        <f>UDESC!G11</f>
        <v>0</v>
      </c>
      <c r="H154" s="150">
        <f>UDESC!H11</f>
        <v>0</v>
      </c>
      <c r="I154" s="150">
        <f>UDESC!I11</f>
        <v>0</v>
      </c>
      <c r="J154" s="150">
        <f>UDESC!J11</f>
        <v>0</v>
      </c>
      <c r="K154" s="150">
        <f>UDESC!K11</f>
        <v>0</v>
      </c>
      <c r="L154" s="150">
        <f>UDESC!L11</f>
        <v>0</v>
      </c>
      <c r="M154" s="150">
        <f>UDESC!M11</f>
        <v>0</v>
      </c>
      <c r="N154" s="150">
        <f>UDESC!N11</f>
        <v>0</v>
      </c>
      <c r="O154" s="150">
        <f>UDESC!O11</f>
        <v>0</v>
      </c>
      <c r="P154" s="150">
        <f>UDESC!P11</f>
        <v>0</v>
      </c>
      <c r="Q154" s="150">
        <f>UDESC!Q11</f>
        <v>0</v>
      </c>
      <c r="R154" s="150">
        <f>UDESC!R11</f>
        <v>0</v>
      </c>
      <c r="S154" s="150">
        <f>UDESC!S11</f>
        <v>0</v>
      </c>
      <c r="T154" s="99" t="str">
        <f>UDESC!T11</f>
        <v>P</v>
      </c>
      <c r="U154" s="150">
        <f>UDESC!U11</f>
        <v>1</v>
      </c>
      <c r="V154" s="150">
        <f>UDESC!V11</f>
        <v>1</v>
      </c>
      <c r="W154" s="150">
        <f>UDESC!W11</f>
        <v>0</v>
      </c>
      <c r="X154" s="150">
        <f>UDESC!X11</f>
        <v>0</v>
      </c>
      <c r="Y154" s="150">
        <f>UDESC!Y11</f>
        <v>0</v>
      </c>
      <c r="Z154" s="150">
        <f>UDESC!Z11</f>
        <v>0</v>
      </c>
      <c r="AA154" s="150">
        <f>UDESC!AA11</f>
        <v>0</v>
      </c>
      <c r="AB154" s="150">
        <f>UDESC!AB11</f>
        <v>0</v>
      </c>
      <c r="AC154" s="150">
        <f>UDESC!AC11</f>
        <v>0</v>
      </c>
      <c r="AD154" s="150">
        <f>UDESC!AD11</f>
        <v>0</v>
      </c>
      <c r="AE154" s="150">
        <f>UDESC!AE11</f>
        <v>0</v>
      </c>
      <c r="AF154" s="150">
        <f>UDESC!AF11</f>
        <v>0</v>
      </c>
      <c r="AG154" s="150">
        <f>UDESC!AG11</f>
        <v>0</v>
      </c>
      <c r="AH154" s="150">
        <f>UDESC!AH11</f>
        <v>0</v>
      </c>
      <c r="AI154" s="150">
        <f>UDESC!AI11</f>
        <v>0</v>
      </c>
      <c r="AJ154" s="48"/>
      <c r="AK154" s="89"/>
      <c r="AL154" s="31"/>
      <c r="AM154" s="31"/>
      <c r="AN154" s="25"/>
      <c r="AO154" s="25"/>
      <c r="AP154" s="25"/>
      <c r="AQ154" s="25"/>
      <c r="AR154" s="26"/>
      <c r="AS154" s="24"/>
      <c r="AT154" s="24"/>
      <c r="AU154" s="24"/>
      <c r="AV154" s="24"/>
      <c r="AW154" s="24"/>
      <c r="AX154" s="24"/>
      <c r="AY154" s="24"/>
      <c r="AZ154" s="27">
        <f t="shared" si="268"/>
        <v>2</v>
      </c>
      <c r="BA154" s="28">
        <f t="shared" si="269"/>
        <v>1</v>
      </c>
      <c r="BB154" s="29">
        <f t="shared" si="270"/>
        <v>1</v>
      </c>
      <c r="BC154" s="29">
        <f t="shared" si="271"/>
        <v>2</v>
      </c>
      <c r="BD154" s="29">
        <f t="shared" si="272"/>
        <v>0</v>
      </c>
      <c r="BE154" s="29">
        <f t="shared" si="273"/>
        <v>2</v>
      </c>
      <c r="BF154" s="29">
        <f t="shared" si="274"/>
        <v>0</v>
      </c>
      <c r="BG154" s="29">
        <f t="shared" si="275"/>
        <v>2</v>
      </c>
      <c r="BH154" s="29">
        <f t="shared" si="276"/>
        <v>0</v>
      </c>
      <c r="BI154" s="29">
        <f t="shared" si="277"/>
        <v>0</v>
      </c>
      <c r="BJ154" s="29">
        <f t="shared" si="278"/>
        <v>0</v>
      </c>
      <c r="BK154" s="29">
        <f t="shared" si="279"/>
        <v>0</v>
      </c>
      <c r="BL154" s="29">
        <f t="shared" si="280"/>
        <v>0</v>
      </c>
      <c r="BM154" s="29">
        <f t="shared" si="281"/>
        <v>0</v>
      </c>
      <c r="BN154" s="29">
        <f t="shared" si="282"/>
        <v>0</v>
      </c>
      <c r="BO154" s="29">
        <f t="shared" si="283"/>
        <v>0</v>
      </c>
      <c r="BP154" s="29">
        <f t="shared" si="284"/>
        <v>0</v>
      </c>
      <c r="BQ154" s="29">
        <f t="shared" si="285"/>
        <v>0</v>
      </c>
      <c r="BR154" s="29">
        <f t="shared" si="286"/>
        <v>0</v>
      </c>
      <c r="BS154" s="29">
        <f t="shared" si="287"/>
        <v>0</v>
      </c>
      <c r="BT154" s="29">
        <f t="shared" si="288"/>
        <v>0</v>
      </c>
      <c r="BU154" s="30">
        <f t="shared" si="289"/>
        <v>0</v>
      </c>
      <c r="BV154" s="30">
        <f t="shared" si="290"/>
        <v>0</v>
      </c>
      <c r="BX154" s="28">
        <f t="shared" si="291"/>
        <v>180</v>
      </c>
      <c r="BY154" s="29">
        <f t="shared" si="292"/>
        <v>0</v>
      </c>
      <c r="BZ154" s="29">
        <f t="shared" si="293"/>
        <v>0</v>
      </c>
      <c r="CA154" s="29">
        <f t="shared" si="294"/>
        <v>0</v>
      </c>
      <c r="CB154" s="29">
        <f t="shared" si="295"/>
        <v>0</v>
      </c>
      <c r="CC154" s="30">
        <f t="shared" si="223"/>
        <v>180</v>
      </c>
      <c r="CD154" s="156">
        <f t="shared" si="201"/>
        <v>33.333333333333343</v>
      </c>
      <c r="CE154" s="22">
        <f t="shared" si="224"/>
        <v>3</v>
      </c>
      <c r="CF154" s="156">
        <f t="shared" si="202"/>
        <v>-6.6666666666666572</v>
      </c>
      <c r="CG154" s="22" t="str">
        <f t="shared" si="225"/>
        <v>NAO</v>
      </c>
      <c r="CH154" s="156">
        <f t="shared" si="203"/>
        <v>-46.666666666666657</v>
      </c>
      <c r="CI154" s="22" t="str">
        <f t="shared" si="226"/>
        <v>NAO</v>
      </c>
      <c r="CJ154" s="22">
        <f t="shared" si="204"/>
        <v>0.2248173359145694</v>
      </c>
      <c r="CK154" s="22">
        <f t="shared" si="205"/>
        <v>0.2248173359145694</v>
      </c>
      <c r="CM154" s="22">
        <f t="shared" si="206"/>
        <v>0.8</v>
      </c>
      <c r="CN154" s="22">
        <f t="shared" si="207"/>
        <v>0.31746031746031744</v>
      </c>
      <c r="CO154" s="22">
        <f t="shared" si="208"/>
        <v>0</v>
      </c>
      <c r="CP154" s="22">
        <f t="shared" si="209"/>
        <v>0</v>
      </c>
      <c r="CQ154" s="22">
        <f t="shared" si="210"/>
        <v>0</v>
      </c>
      <c r="CR154" s="22">
        <f t="shared" si="211"/>
        <v>0</v>
      </c>
      <c r="CS154" s="22">
        <f t="shared" si="212"/>
        <v>0</v>
      </c>
      <c r="CT154" s="22" t="e">
        <f t="shared" si="213"/>
        <v>#DIV/0!</v>
      </c>
      <c r="CU154" s="22" t="e">
        <f t="shared" si="214"/>
        <v>#DIV/0!</v>
      </c>
      <c r="CV154" s="22">
        <f t="shared" si="215"/>
        <v>0</v>
      </c>
      <c r="CW154" s="22">
        <f t="shared" si="216"/>
        <v>0</v>
      </c>
      <c r="CX154" s="22">
        <f t="shared" si="217"/>
        <v>0</v>
      </c>
      <c r="CY154" s="22" t="e">
        <f t="shared" si="218"/>
        <v>#DIV/0!</v>
      </c>
      <c r="CZ154" s="22">
        <f t="shared" si="219"/>
        <v>0</v>
      </c>
      <c r="DA154" s="22">
        <f t="shared" si="220"/>
        <v>0</v>
      </c>
      <c r="DB154" s="22">
        <f t="shared" si="221"/>
        <v>0</v>
      </c>
      <c r="DC154" s="22">
        <f t="shared" si="222"/>
        <v>0</v>
      </c>
      <c r="DE154" s="22">
        <f t="shared" si="296"/>
        <v>1</v>
      </c>
      <c r="DF154" s="22">
        <f t="shared" si="297"/>
        <v>1</v>
      </c>
      <c r="DG154" s="22">
        <f t="shared" si="298"/>
        <v>0</v>
      </c>
      <c r="DH154" s="22">
        <f t="shared" si="299"/>
        <v>0</v>
      </c>
      <c r="DI154" s="22">
        <f t="shared" si="300"/>
        <v>0</v>
      </c>
      <c r="DJ154" s="22">
        <f t="shared" si="301"/>
        <v>0</v>
      </c>
      <c r="DK154" s="22">
        <f t="shared" si="302"/>
        <v>0</v>
      </c>
      <c r="DL154" s="22">
        <f t="shared" si="303"/>
        <v>0</v>
      </c>
      <c r="DM154" s="22">
        <f t="shared" si="304"/>
        <v>0</v>
      </c>
      <c r="DN154" s="22">
        <f t="shared" si="305"/>
        <v>0</v>
      </c>
      <c r="DO154" s="22">
        <f t="shared" si="306"/>
        <v>0</v>
      </c>
      <c r="DP154" s="22">
        <f t="shared" si="307"/>
        <v>0</v>
      </c>
      <c r="DQ154" s="22">
        <f t="shared" si="308"/>
        <v>0</v>
      </c>
    </row>
    <row r="155" spans="1:121" s="22" customFormat="1" ht="15.75" thickBot="1">
      <c r="A155" s="150" t="str">
        <f>UDESC!A12</f>
        <v>UDESC</v>
      </c>
      <c r="B155" s="150">
        <f>UDESC!B12</f>
        <v>10</v>
      </c>
      <c r="C155" s="150" t="str">
        <f>UDESC!C12</f>
        <v>STELLA MARIS MICHAELSEN</v>
      </c>
      <c r="D155" s="99" t="str">
        <f>UDESC!D12</f>
        <v>P</v>
      </c>
      <c r="E155" s="150">
        <f>UDESC!E12</f>
        <v>1</v>
      </c>
      <c r="F155" s="150">
        <f>UDESC!F12</f>
        <v>0</v>
      </c>
      <c r="G155" s="150">
        <f>UDESC!G12</f>
        <v>1</v>
      </c>
      <c r="H155" s="150">
        <f>UDESC!H12</f>
        <v>1</v>
      </c>
      <c r="I155" s="150">
        <f>UDESC!I12</f>
        <v>0</v>
      </c>
      <c r="J155" s="150">
        <f>UDESC!J12</f>
        <v>0</v>
      </c>
      <c r="K155" s="150">
        <f>UDESC!K12</f>
        <v>0</v>
      </c>
      <c r="L155" s="150">
        <f>UDESC!L12</f>
        <v>0</v>
      </c>
      <c r="M155" s="150">
        <f>UDESC!M12</f>
        <v>0</v>
      </c>
      <c r="N155" s="150">
        <f>UDESC!N12</f>
        <v>0</v>
      </c>
      <c r="O155" s="150">
        <f>UDESC!O12</f>
        <v>0</v>
      </c>
      <c r="P155" s="150">
        <f>UDESC!P12</f>
        <v>0</v>
      </c>
      <c r="Q155" s="150">
        <f>UDESC!Q12</f>
        <v>0</v>
      </c>
      <c r="R155" s="150">
        <f>UDESC!R12</f>
        <v>0</v>
      </c>
      <c r="S155" s="150">
        <f>UDESC!S12</f>
        <v>0</v>
      </c>
      <c r="T155" s="99" t="str">
        <f>UDESC!T12</f>
        <v>P</v>
      </c>
      <c r="U155" s="150">
        <f>UDESC!U12</f>
        <v>0</v>
      </c>
      <c r="V155" s="150">
        <f>UDESC!V12</f>
        <v>4</v>
      </c>
      <c r="W155" s="150">
        <f>UDESC!W12</f>
        <v>2</v>
      </c>
      <c r="X155" s="150">
        <f>UDESC!X12</f>
        <v>0</v>
      </c>
      <c r="Y155" s="150">
        <f>UDESC!Y12</f>
        <v>0</v>
      </c>
      <c r="Z155" s="150">
        <f>UDESC!Z12</f>
        <v>0</v>
      </c>
      <c r="AA155" s="150">
        <f>UDESC!AA12</f>
        <v>0</v>
      </c>
      <c r="AB155" s="150">
        <f>UDESC!AB12</f>
        <v>0</v>
      </c>
      <c r="AC155" s="150">
        <f>UDESC!AC12</f>
        <v>0</v>
      </c>
      <c r="AD155" s="150">
        <f>UDESC!AD12</f>
        <v>0</v>
      </c>
      <c r="AE155" s="150">
        <f>UDESC!AE12</f>
        <v>0</v>
      </c>
      <c r="AF155" s="150">
        <f>UDESC!AF12</f>
        <v>0</v>
      </c>
      <c r="AG155" s="150">
        <f>UDESC!AG12</f>
        <v>0</v>
      </c>
      <c r="AH155" s="150">
        <f>UDESC!AH12</f>
        <v>0</v>
      </c>
      <c r="AI155" s="150">
        <f>UDESC!AI12</f>
        <v>0</v>
      </c>
      <c r="AJ155" s="48"/>
      <c r="AK155" s="89"/>
      <c r="AL155" s="31"/>
      <c r="AM155" s="31"/>
      <c r="AN155" s="25"/>
      <c r="AO155" s="25"/>
      <c r="AP155" s="25"/>
      <c r="AQ155" s="25"/>
      <c r="AR155" s="26"/>
      <c r="AS155" s="24"/>
      <c r="AT155" s="24"/>
      <c r="AU155" s="24"/>
      <c r="AV155" s="24"/>
      <c r="AW155" s="24"/>
      <c r="AX155" s="24"/>
      <c r="AY155" s="24"/>
      <c r="AZ155" s="27">
        <f t="shared" si="268"/>
        <v>2</v>
      </c>
      <c r="BA155" s="28">
        <f t="shared" si="269"/>
        <v>1</v>
      </c>
      <c r="BB155" s="29">
        <f t="shared" si="270"/>
        <v>4</v>
      </c>
      <c r="BC155" s="29">
        <f t="shared" si="271"/>
        <v>5</v>
      </c>
      <c r="BD155" s="29">
        <f t="shared" si="272"/>
        <v>3</v>
      </c>
      <c r="BE155" s="29">
        <f t="shared" si="273"/>
        <v>8</v>
      </c>
      <c r="BF155" s="29">
        <f t="shared" si="274"/>
        <v>1</v>
      </c>
      <c r="BG155" s="29">
        <f t="shared" si="275"/>
        <v>9</v>
      </c>
      <c r="BH155" s="29">
        <f t="shared" si="276"/>
        <v>0</v>
      </c>
      <c r="BI155" s="29">
        <f t="shared" si="277"/>
        <v>0</v>
      </c>
      <c r="BJ155" s="29">
        <f t="shared" si="278"/>
        <v>0</v>
      </c>
      <c r="BK155" s="29">
        <f t="shared" si="279"/>
        <v>0</v>
      </c>
      <c r="BL155" s="29">
        <f t="shared" si="280"/>
        <v>0</v>
      </c>
      <c r="BM155" s="29">
        <f t="shared" si="281"/>
        <v>0</v>
      </c>
      <c r="BN155" s="29">
        <f t="shared" si="282"/>
        <v>0</v>
      </c>
      <c r="BO155" s="29">
        <f t="shared" si="283"/>
        <v>0</v>
      </c>
      <c r="BP155" s="29">
        <f t="shared" si="284"/>
        <v>0</v>
      </c>
      <c r="BQ155" s="29">
        <f t="shared" si="285"/>
        <v>0</v>
      </c>
      <c r="BR155" s="29">
        <f t="shared" si="286"/>
        <v>0</v>
      </c>
      <c r="BS155" s="29">
        <f t="shared" si="287"/>
        <v>0</v>
      </c>
      <c r="BT155" s="29">
        <f t="shared" si="288"/>
        <v>0</v>
      </c>
      <c r="BU155" s="30">
        <f t="shared" si="289"/>
        <v>0</v>
      </c>
      <c r="BV155" s="30">
        <f t="shared" si="290"/>
        <v>0</v>
      </c>
      <c r="BX155" s="28">
        <f t="shared" si="291"/>
        <v>640</v>
      </c>
      <c r="BY155" s="29">
        <f t="shared" si="292"/>
        <v>0</v>
      </c>
      <c r="BZ155" s="29">
        <f t="shared" si="293"/>
        <v>0</v>
      </c>
      <c r="CA155" s="29">
        <f t="shared" si="294"/>
        <v>0</v>
      </c>
      <c r="CB155" s="29">
        <f t="shared" si="295"/>
        <v>0</v>
      </c>
      <c r="CC155" s="30">
        <f t="shared" si="223"/>
        <v>640</v>
      </c>
      <c r="CD155" s="156">
        <f t="shared" si="201"/>
        <v>493.33333333333337</v>
      </c>
      <c r="CE155" s="22">
        <f t="shared" si="224"/>
        <v>3</v>
      </c>
      <c r="CF155" s="156">
        <f t="shared" si="202"/>
        <v>453.33333333333337</v>
      </c>
      <c r="CG155" s="22">
        <f t="shared" si="225"/>
        <v>4</v>
      </c>
      <c r="CH155" s="156">
        <f t="shared" si="203"/>
        <v>413.33333333333337</v>
      </c>
      <c r="CI155" s="22">
        <f t="shared" si="226"/>
        <v>5</v>
      </c>
      <c r="CJ155" s="22">
        <f t="shared" si="204"/>
        <v>0.79935052769624682</v>
      </c>
      <c r="CK155" s="22">
        <f t="shared" si="205"/>
        <v>0.79935052769624682</v>
      </c>
      <c r="CM155" s="22">
        <f t="shared" si="206"/>
        <v>0.8</v>
      </c>
      <c r="CN155" s="22">
        <f t="shared" si="207"/>
        <v>1.2698412698412698</v>
      </c>
      <c r="CO155" s="22">
        <f t="shared" si="208"/>
        <v>0.59642147117296218</v>
      </c>
      <c r="CP155" s="22">
        <f t="shared" si="209"/>
        <v>0.44052863436123346</v>
      </c>
      <c r="CQ155" s="22">
        <f t="shared" si="210"/>
        <v>0</v>
      </c>
      <c r="CR155" s="22">
        <f t="shared" si="211"/>
        <v>0</v>
      </c>
      <c r="CS155" s="22">
        <f t="shared" si="212"/>
        <v>0</v>
      </c>
      <c r="CT155" s="22" t="e">
        <f t="shared" si="213"/>
        <v>#DIV/0!</v>
      </c>
      <c r="CU155" s="22" t="e">
        <f t="shared" si="214"/>
        <v>#DIV/0!</v>
      </c>
      <c r="CV155" s="22">
        <f t="shared" si="215"/>
        <v>0</v>
      </c>
      <c r="CW155" s="22">
        <f t="shared" si="216"/>
        <v>0</v>
      </c>
      <c r="CX155" s="22">
        <f t="shared" si="217"/>
        <v>0</v>
      </c>
      <c r="CY155" s="22" t="e">
        <f t="shared" si="218"/>
        <v>#DIV/0!</v>
      </c>
      <c r="CZ155" s="22">
        <f t="shared" si="219"/>
        <v>0</v>
      </c>
      <c r="DA155" s="22">
        <f t="shared" si="220"/>
        <v>0</v>
      </c>
      <c r="DB155" s="22">
        <f t="shared" si="221"/>
        <v>0</v>
      </c>
      <c r="DC155" s="22">
        <f t="shared" si="222"/>
        <v>0</v>
      </c>
      <c r="DE155" s="22">
        <f t="shared" si="296"/>
        <v>1</v>
      </c>
      <c r="DF155" s="22">
        <f t="shared" si="297"/>
        <v>1</v>
      </c>
      <c r="DG155" s="22">
        <f t="shared" si="298"/>
        <v>1</v>
      </c>
      <c r="DH155" s="22">
        <f t="shared" si="299"/>
        <v>1</v>
      </c>
      <c r="DI155" s="22">
        <f t="shared" si="300"/>
        <v>0</v>
      </c>
      <c r="DJ155" s="22">
        <f t="shared" si="301"/>
        <v>0</v>
      </c>
      <c r="DK155" s="22">
        <f t="shared" si="302"/>
        <v>0</v>
      </c>
      <c r="DL155" s="22">
        <f t="shared" si="303"/>
        <v>0</v>
      </c>
      <c r="DM155" s="22">
        <f t="shared" si="304"/>
        <v>0</v>
      </c>
      <c r="DN155" s="22">
        <f t="shared" si="305"/>
        <v>0</v>
      </c>
      <c r="DO155" s="22">
        <f t="shared" si="306"/>
        <v>0</v>
      </c>
      <c r="DP155" s="22">
        <f t="shared" si="307"/>
        <v>0</v>
      </c>
      <c r="DQ155" s="22">
        <f t="shared" si="308"/>
        <v>0</v>
      </c>
    </row>
    <row r="156" spans="1:121" s="22" customFormat="1" ht="15.75" thickBot="1">
      <c r="A156" s="150" t="str">
        <f>UDESC!A13</f>
        <v>UDESC</v>
      </c>
      <c r="B156" s="150">
        <f>UDESC!B13</f>
        <v>11</v>
      </c>
      <c r="C156" s="150" t="str">
        <f>UDESC!C13</f>
        <v>TATIANA GODOY BOBBIO</v>
      </c>
      <c r="D156" s="99" t="str">
        <f>UDESC!D13</f>
        <v>P</v>
      </c>
      <c r="E156" s="150">
        <f>UDESC!E13</f>
        <v>0</v>
      </c>
      <c r="F156" s="150">
        <f>UDESC!F13</f>
        <v>1</v>
      </c>
      <c r="G156" s="150">
        <f>UDESC!G13</f>
        <v>1</v>
      </c>
      <c r="H156" s="150">
        <f>UDESC!H13</f>
        <v>1</v>
      </c>
      <c r="I156" s="150">
        <f>UDESC!I13</f>
        <v>0</v>
      </c>
      <c r="J156" s="150">
        <f>UDESC!J13</f>
        <v>0</v>
      </c>
      <c r="K156" s="150">
        <f>UDESC!K13</f>
        <v>0</v>
      </c>
      <c r="L156" s="150">
        <f>UDESC!L13</f>
        <v>0</v>
      </c>
      <c r="M156" s="150">
        <f>UDESC!M13</f>
        <v>0</v>
      </c>
      <c r="N156" s="150">
        <f>UDESC!N13</f>
        <v>0</v>
      </c>
      <c r="O156" s="150">
        <f>UDESC!O13</f>
        <v>0</v>
      </c>
      <c r="P156" s="150">
        <f>UDESC!P13</f>
        <v>0</v>
      </c>
      <c r="Q156" s="150">
        <f>UDESC!Q13</f>
        <v>0</v>
      </c>
      <c r="R156" s="150">
        <f>UDESC!R13</f>
        <v>0</v>
      </c>
      <c r="S156" s="150">
        <f>UDESC!S13</f>
        <v>0</v>
      </c>
      <c r="T156" s="99" t="str">
        <f>UDESC!T13</f>
        <v>P</v>
      </c>
      <c r="U156" s="150">
        <f>UDESC!U13</f>
        <v>0</v>
      </c>
      <c r="V156" s="150">
        <f>UDESC!V13</f>
        <v>0</v>
      </c>
      <c r="W156" s="150">
        <f>UDESC!W13</f>
        <v>1</v>
      </c>
      <c r="X156" s="150">
        <f>UDESC!X13</f>
        <v>0</v>
      </c>
      <c r="Y156" s="150">
        <f>UDESC!Y13</f>
        <v>0</v>
      </c>
      <c r="Z156" s="150">
        <f>UDESC!Z13</f>
        <v>0</v>
      </c>
      <c r="AA156" s="150">
        <f>UDESC!AA13</f>
        <v>0</v>
      </c>
      <c r="AB156" s="150">
        <f>UDESC!AB13</f>
        <v>0</v>
      </c>
      <c r="AC156" s="150">
        <f>UDESC!AC13</f>
        <v>0</v>
      </c>
      <c r="AD156" s="150">
        <f>UDESC!AD13</f>
        <v>0</v>
      </c>
      <c r="AE156" s="150">
        <f>UDESC!AE13</f>
        <v>0</v>
      </c>
      <c r="AF156" s="150">
        <f>UDESC!AF13</f>
        <v>0</v>
      </c>
      <c r="AG156" s="150">
        <f>UDESC!AG13</f>
        <v>0</v>
      </c>
      <c r="AH156" s="150">
        <f>UDESC!AH13</f>
        <v>0</v>
      </c>
      <c r="AI156" s="150">
        <f>UDESC!AI13</f>
        <v>0</v>
      </c>
      <c r="AJ156" s="48"/>
      <c r="AK156" s="89"/>
      <c r="AL156" s="31"/>
      <c r="AM156" s="31"/>
      <c r="AN156" s="25"/>
      <c r="AO156" s="25"/>
      <c r="AP156" s="25"/>
      <c r="AQ156" s="25"/>
      <c r="AR156" s="26"/>
      <c r="AS156" s="24"/>
      <c r="AT156" s="24"/>
      <c r="AU156" s="24"/>
      <c r="AV156" s="24"/>
      <c r="AW156" s="24"/>
      <c r="AX156" s="24"/>
      <c r="AY156" s="24"/>
      <c r="AZ156" s="27">
        <f t="shared" si="268"/>
        <v>2</v>
      </c>
      <c r="BA156" s="28">
        <f t="shared" si="269"/>
        <v>0</v>
      </c>
      <c r="BB156" s="29">
        <f t="shared" si="270"/>
        <v>1</v>
      </c>
      <c r="BC156" s="29">
        <f t="shared" si="271"/>
        <v>1</v>
      </c>
      <c r="BD156" s="29">
        <f t="shared" si="272"/>
        <v>2</v>
      </c>
      <c r="BE156" s="29">
        <f t="shared" si="273"/>
        <v>3</v>
      </c>
      <c r="BF156" s="29">
        <f t="shared" si="274"/>
        <v>1</v>
      </c>
      <c r="BG156" s="29">
        <f t="shared" si="275"/>
        <v>4</v>
      </c>
      <c r="BH156" s="29">
        <f t="shared" si="276"/>
        <v>0</v>
      </c>
      <c r="BI156" s="29">
        <f t="shared" si="277"/>
        <v>0</v>
      </c>
      <c r="BJ156" s="29">
        <f t="shared" si="278"/>
        <v>0</v>
      </c>
      <c r="BK156" s="29">
        <f t="shared" si="279"/>
        <v>0</v>
      </c>
      <c r="BL156" s="29">
        <f t="shared" si="280"/>
        <v>0</v>
      </c>
      <c r="BM156" s="29">
        <f t="shared" si="281"/>
        <v>0</v>
      </c>
      <c r="BN156" s="29">
        <f t="shared" si="282"/>
        <v>0</v>
      </c>
      <c r="BO156" s="29">
        <f t="shared" si="283"/>
        <v>0</v>
      </c>
      <c r="BP156" s="29">
        <f t="shared" si="284"/>
        <v>0</v>
      </c>
      <c r="BQ156" s="29">
        <f t="shared" si="285"/>
        <v>0</v>
      </c>
      <c r="BR156" s="29">
        <f t="shared" si="286"/>
        <v>0</v>
      </c>
      <c r="BS156" s="29">
        <f t="shared" si="287"/>
        <v>0</v>
      </c>
      <c r="BT156" s="29">
        <f t="shared" si="288"/>
        <v>0</v>
      </c>
      <c r="BU156" s="30">
        <f t="shared" si="289"/>
        <v>0</v>
      </c>
      <c r="BV156" s="30">
        <f t="shared" si="290"/>
        <v>0</v>
      </c>
      <c r="BX156" s="28">
        <f t="shared" si="291"/>
        <v>240</v>
      </c>
      <c r="BY156" s="29">
        <f t="shared" si="292"/>
        <v>0</v>
      </c>
      <c r="BZ156" s="29">
        <f t="shared" si="293"/>
        <v>0</v>
      </c>
      <c r="CA156" s="29">
        <f t="shared" si="294"/>
        <v>0</v>
      </c>
      <c r="CB156" s="29">
        <f t="shared" si="295"/>
        <v>0</v>
      </c>
      <c r="CC156" s="30">
        <f t="shared" si="223"/>
        <v>240</v>
      </c>
      <c r="CD156" s="156">
        <f t="shared" si="201"/>
        <v>93.333333333333343</v>
      </c>
      <c r="CE156" s="22">
        <f t="shared" si="224"/>
        <v>3</v>
      </c>
      <c r="CF156" s="156">
        <f t="shared" si="202"/>
        <v>53.333333333333343</v>
      </c>
      <c r="CG156" s="22">
        <f t="shared" si="225"/>
        <v>4</v>
      </c>
      <c r="CH156" s="156">
        <f t="shared" si="203"/>
        <v>13.333333333333343</v>
      </c>
      <c r="CI156" s="22">
        <f t="shared" si="226"/>
        <v>5</v>
      </c>
      <c r="CJ156" s="22">
        <f t="shared" si="204"/>
        <v>0.29975644788609257</v>
      </c>
      <c r="CK156" s="22">
        <f t="shared" si="205"/>
        <v>0.29975644788609257</v>
      </c>
      <c r="CM156" s="22">
        <f t="shared" si="206"/>
        <v>0</v>
      </c>
      <c r="CN156" s="22">
        <f t="shared" si="207"/>
        <v>0.31746031746031744</v>
      </c>
      <c r="CO156" s="22">
        <f t="shared" si="208"/>
        <v>0.39761431411530812</v>
      </c>
      <c r="CP156" s="22">
        <f t="shared" si="209"/>
        <v>0.44052863436123346</v>
      </c>
      <c r="CQ156" s="22">
        <f t="shared" si="210"/>
        <v>0</v>
      </c>
      <c r="CR156" s="22">
        <f t="shared" si="211"/>
        <v>0</v>
      </c>
      <c r="CS156" s="22">
        <f t="shared" si="212"/>
        <v>0</v>
      </c>
      <c r="CT156" s="22" t="e">
        <f t="shared" si="213"/>
        <v>#DIV/0!</v>
      </c>
      <c r="CU156" s="22" t="e">
        <f t="shared" si="214"/>
        <v>#DIV/0!</v>
      </c>
      <c r="CV156" s="22">
        <f t="shared" si="215"/>
        <v>0</v>
      </c>
      <c r="CW156" s="22">
        <f t="shared" si="216"/>
        <v>0</v>
      </c>
      <c r="CX156" s="22">
        <f t="shared" si="217"/>
        <v>0</v>
      </c>
      <c r="CY156" s="22" t="e">
        <f t="shared" si="218"/>
        <v>#DIV/0!</v>
      </c>
      <c r="CZ156" s="22">
        <f t="shared" si="219"/>
        <v>0</v>
      </c>
      <c r="DA156" s="22">
        <f t="shared" si="220"/>
        <v>0</v>
      </c>
      <c r="DB156" s="22">
        <f t="shared" si="221"/>
        <v>0</v>
      </c>
      <c r="DC156" s="22">
        <f t="shared" si="222"/>
        <v>0</v>
      </c>
      <c r="DE156" s="22">
        <f t="shared" si="296"/>
        <v>0</v>
      </c>
      <c r="DF156" s="22">
        <f t="shared" si="297"/>
        <v>1</v>
      </c>
      <c r="DG156" s="22">
        <f t="shared" si="298"/>
        <v>1</v>
      </c>
      <c r="DH156" s="22">
        <f t="shared" si="299"/>
        <v>1</v>
      </c>
      <c r="DI156" s="22">
        <f t="shared" si="300"/>
        <v>0</v>
      </c>
      <c r="DJ156" s="22">
        <f t="shared" si="301"/>
        <v>0</v>
      </c>
      <c r="DK156" s="22">
        <f t="shared" si="302"/>
        <v>0</v>
      </c>
      <c r="DL156" s="22">
        <f t="shared" si="303"/>
        <v>0</v>
      </c>
      <c r="DM156" s="22">
        <f t="shared" si="304"/>
        <v>0</v>
      </c>
      <c r="DN156" s="22">
        <f t="shared" si="305"/>
        <v>0</v>
      </c>
      <c r="DO156" s="22">
        <f t="shared" si="306"/>
        <v>0</v>
      </c>
      <c r="DP156" s="22">
        <f t="shared" si="307"/>
        <v>0</v>
      </c>
      <c r="DQ156" s="22">
        <f t="shared" si="308"/>
        <v>0</v>
      </c>
    </row>
    <row r="157" spans="1:121" s="22" customFormat="1" ht="15.75" thickBot="1">
      <c r="A157" s="22" t="str">
        <f>UFMG!A3</f>
        <v>UFMG</v>
      </c>
      <c r="B157" s="22">
        <f>UFMG!B3</f>
        <v>1</v>
      </c>
      <c r="C157" s="22" t="str">
        <f>UFMG!C3</f>
        <v>Christina Danielli Coelho Morais Faria</v>
      </c>
      <c r="D157" s="99" t="s">
        <v>70</v>
      </c>
      <c r="E157" s="22">
        <f>UFMG!E3</f>
        <v>0</v>
      </c>
      <c r="F157" s="22">
        <f>UFMG!F3</f>
        <v>0</v>
      </c>
      <c r="G157" s="22">
        <f>UFMG!G3</f>
        <v>0</v>
      </c>
      <c r="H157" s="22">
        <f>UFMG!H3</f>
        <v>0</v>
      </c>
      <c r="I157" s="22">
        <f>UFMG!I3</f>
        <v>0</v>
      </c>
      <c r="J157" s="22">
        <f>UFMG!J3</f>
        <v>0</v>
      </c>
      <c r="K157" s="22">
        <f>UFMG!K3</f>
        <v>0</v>
      </c>
      <c r="L157" s="22">
        <f>UFMG!L3</f>
        <v>0</v>
      </c>
      <c r="M157" s="22">
        <f>UFMG!M3</f>
        <v>0</v>
      </c>
      <c r="N157" s="22">
        <f>UFMG!N3</f>
        <v>0</v>
      </c>
      <c r="O157" s="22">
        <f>UFMG!O3</f>
        <v>0</v>
      </c>
      <c r="P157" s="22">
        <f>UFMG!P3</f>
        <v>0</v>
      </c>
      <c r="Q157" s="22">
        <f>UFMG!Q3</f>
        <v>0</v>
      </c>
      <c r="R157" s="22">
        <f>UFMG!R3</f>
        <v>0</v>
      </c>
      <c r="S157" s="22">
        <f>UFMG!S3</f>
        <v>0</v>
      </c>
      <c r="T157" s="99" t="str">
        <f>UFMG!T3</f>
        <v>P</v>
      </c>
      <c r="U157" s="22">
        <f>UFMG!U3</f>
        <v>1</v>
      </c>
      <c r="V157" s="22">
        <f>UFMG!V3</f>
        <v>2</v>
      </c>
      <c r="W157" s="22">
        <f>UFMG!W3</f>
        <v>3</v>
      </c>
      <c r="X157" s="22">
        <f>UFMG!X3</f>
        <v>4</v>
      </c>
      <c r="Y157" s="22">
        <f>UFMG!Y3</f>
        <v>0</v>
      </c>
      <c r="Z157" s="22">
        <f>UFMG!Z3</f>
        <v>0</v>
      </c>
      <c r="AA157" s="22">
        <f>UFMG!AA3</f>
        <v>0</v>
      </c>
      <c r="AB157" s="22">
        <f>UFMG!AB3</f>
        <v>0</v>
      </c>
      <c r="AC157" s="22">
        <f>UFMG!AC3</f>
        <v>0</v>
      </c>
      <c r="AD157" s="22">
        <f>UFMG!AD3</f>
        <v>0</v>
      </c>
      <c r="AE157" s="22">
        <f>UFMG!AE3</f>
        <v>0</v>
      </c>
      <c r="AF157" s="22">
        <f>UFMG!AF3</f>
        <v>0</v>
      </c>
      <c r="AG157" s="22">
        <f>UFMG!AG3</f>
        <v>0</v>
      </c>
      <c r="AH157" s="22">
        <f>UFMG!AH3</f>
        <v>0</v>
      </c>
      <c r="AI157" s="22">
        <f>UFMG!AI3</f>
        <v>0</v>
      </c>
      <c r="AJ157" s="48"/>
      <c r="AK157" s="89"/>
      <c r="AL157" s="31"/>
      <c r="AM157" s="31"/>
      <c r="AN157" s="25"/>
      <c r="AO157" s="25"/>
      <c r="AP157" s="25"/>
      <c r="AQ157" s="25"/>
      <c r="AR157" s="26"/>
      <c r="AS157" s="24"/>
      <c r="AT157" s="24"/>
      <c r="AU157" s="24"/>
      <c r="AV157" s="24"/>
      <c r="AW157" s="24"/>
      <c r="AX157" s="24"/>
      <c r="AY157" s="24"/>
      <c r="AZ157" s="27">
        <f t="shared" si="268"/>
        <v>1</v>
      </c>
      <c r="BA157" s="28">
        <f t="shared" si="269"/>
        <v>1</v>
      </c>
      <c r="BB157" s="29">
        <f t="shared" si="270"/>
        <v>2</v>
      </c>
      <c r="BC157" s="29">
        <f t="shared" si="271"/>
        <v>3</v>
      </c>
      <c r="BD157" s="29">
        <f t="shared" si="272"/>
        <v>3</v>
      </c>
      <c r="BE157" s="29">
        <f t="shared" si="273"/>
        <v>6</v>
      </c>
      <c r="BF157" s="29">
        <f t="shared" si="274"/>
        <v>4</v>
      </c>
      <c r="BG157" s="29">
        <f t="shared" si="275"/>
        <v>10</v>
      </c>
      <c r="BH157" s="29">
        <f t="shared" si="276"/>
        <v>0</v>
      </c>
      <c r="BI157" s="29">
        <f t="shared" si="277"/>
        <v>0</v>
      </c>
      <c r="BJ157" s="29">
        <f t="shared" si="278"/>
        <v>0</v>
      </c>
      <c r="BK157" s="29">
        <f t="shared" si="279"/>
        <v>0</v>
      </c>
      <c r="BL157" s="29">
        <f t="shared" si="280"/>
        <v>0</v>
      </c>
      <c r="BM157" s="29">
        <f t="shared" si="281"/>
        <v>0</v>
      </c>
      <c r="BN157" s="29">
        <f t="shared" si="282"/>
        <v>0</v>
      </c>
      <c r="BO157" s="29">
        <f t="shared" si="283"/>
        <v>0</v>
      </c>
      <c r="BP157" s="29">
        <f t="shared" si="284"/>
        <v>0</v>
      </c>
      <c r="BQ157" s="29">
        <f t="shared" si="285"/>
        <v>0</v>
      </c>
      <c r="BR157" s="29">
        <f t="shared" si="286"/>
        <v>0</v>
      </c>
      <c r="BS157" s="29">
        <f t="shared" si="287"/>
        <v>0</v>
      </c>
      <c r="BT157" s="29">
        <f t="shared" si="288"/>
        <v>0</v>
      </c>
      <c r="BU157" s="30">
        <f t="shared" si="289"/>
        <v>0</v>
      </c>
      <c r="BV157" s="30">
        <f t="shared" si="290"/>
        <v>0</v>
      </c>
      <c r="BX157" s="28">
        <f t="shared" si="291"/>
        <v>600</v>
      </c>
      <c r="BY157" s="29">
        <f t="shared" si="292"/>
        <v>0</v>
      </c>
      <c r="BZ157" s="29">
        <f t="shared" si="293"/>
        <v>0</v>
      </c>
      <c r="CA157" s="29">
        <f t="shared" si="294"/>
        <v>0</v>
      </c>
      <c r="CB157" s="29">
        <f t="shared" si="295"/>
        <v>0</v>
      </c>
      <c r="CC157" s="30">
        <f t="shared" si="223"/>
        <v>600</v>
      </c>
      <c r="CD157" s="156">
        <f t="shared" si="201"/>
        <v>526.66666666666663</v>
      </c>
      <c r="CE157" s="22">
        <f t="shared" si="224"/>
        <v>3</v>
      </c>
      <c r="CF157" s="156">
        <f t="shared" si="202"/>
        <v>506.66666666666669</v>
      </c>
      <c r="CG157" s="22">
        <f t="shared" si="225"/>
        <v>4</v>
      </c>
      <c r="CH157" s="156">
        <f t="shared" si="203"/>
        <v>486.66666666666669</v>
      </c>
      <c r="CI157" s="22">
        <f t="shared" si="226"/>
        <v>5</v>
      </c>
      <c r="CJ157" s="22">
        <f t="shared" si="204"/>
        <v>0.74939111971523131</v>
      </c>
      <c r="CK157" s="22">
        <f t="shared" si="205"/>
        <v>0.74939111971523131</v>
      </c>
      <c r="CM157" s="22">
        <f t="shared" si="206"/>
        <v>0.8</v>
      </c>
      <c r="CN157" s="22">
        <f t="shared" si="207"/>
        <v>0.63492063492063489</v>
      </c>
      <c r="CO157" s="22">
        <f t="shared" si="208"/>
        <v>0.59642147117296218</v>
      </c>
      <c r="CP157" s="22">
        <f t="shared" si="209"/>
        <v>1.7621145374449338</v>
      </c>
      <c r="CQ157" s="22">
        <f t="shared" si="210"/>
        <v>0</v>
      </c>
      <c r="CR157" s="22">
        <f t="shared" si="211"/>
        <v>0</v>
      </c>
      <c r="CS157" s="22">
        <f t="shared" si="212"/>
        <v>0</v>
      </c>
      <c r="CT157" s="22" t="e">
        <f t="shared" si="213"/>
        <v>#DIV/0!</v>
      </c>
      <c r="CU157" s="22" t="e">
        <f t="shared" si="214"/>
        <v>#DIV/0!</v>
      </c>
      <c r="CV157" s="22">
        <f t="shared" si="215"/>
        <v>0</v>
      </c>
      <c r="CW157" s="22">
        <f t="shared" si="216"/>
        <v>0</v>
      </c>
      <c r="CX157" s="22">
        <f t="shared" si="217"/>
        <v>0</v>
      </c>
      <c r="CY157" s="22" t="e">
        <f t="shared" si="218"/>
        <v>#DIV/0!</v>
      </c>
      <c r="CZ157" s="22">
        <f t="shared" si="219"/>
        <v>0</v>
      </c>
      <c r="DA157" s="22">
        <f t="shared" si="220"/>
        <v>0</v>
      </c>
      <c r="DB157" s="22">
        <f t="shared" si="221"/>
        <v>0</v>
      </c>
      <c r="DC157" s="22">
        <f t="shared" si="222"/>
        <v>0</v>
      </c>
      <c r="DE157" s="22">
        <f t="shared" si="296"/>
        <v>1</v>
      </c>
      <c r="DF157" s="22">
        <f t="shared" si="297"/>
        <v>1</v>
      </c>
      <c r="DG157" s="22">
        <f t="shared" si="298"/>
        <v>1</v>
      </c>
      <c r="DH157" s="22">
        <f t="shared" si="299"/>
        <v>1</v>
      </c>
      <c r="DI157" s="22">
        <f t="shared" si="300"/>
        <v>0</v>
      </c>
      <c r="DJ157" s="22">
        <f t="shared" si="301"/>
        <v>0</v>
      </c>
      <c r="DK157" s="22">
        <f t="shared" si="302"/>
        <v>0</v>
      </c>
      <c r="DL157" s="22">
        <f t="shared" si="303"/>
        <v>0</v>
      </c>
      <c r="DM157" s="22">
        <f t="shared" si="304"/>
        <v>0</v>
      </c>
      <c r="DN157" s="22">
        <f t="shared" si="305"/>
        <v>0</v>
      </c>
      <c r="DO157" s="22">
        <f t="shared" si="306"/>
        <v>0</v>
      </c>
      <c r="DP157" s="22">
        <f t="shared" si="307"/>
        <v>0</v>
      </c>
      <c r="DQ157" s="22">
        <f t="shared" si="308"/>
        <v>0</v>
      </c>
    </row>
    <row r="158" spans="1:121" s="22" customFormat="1" ht="15.75" thickBot="1">
      <c r="A158" s="22" t="str">
        <f>UFMG!A4</f>
        <v>UFMG</v>
      </c>
      <c r="B158" s="22">
        <f>UFMG!B4</f>
        <v>2</v>
      </c>
      <c r="C158" s="22" t="str">
        <f>UFMG!C4</f>
        <v>Danielle Aparecida Gomes Pereira</v>
      </c>
      <c r="D158" s="99" t="s">
        <v>70</v>
      </c>
      <c r="E158" s="22">
        <f>UFMG!E4</f>
        <v>0</v>
      </c>
      <c r="F158" s="22">
        <f>UFMG!F4</f>
        <v>0</v>
      </c>
      <c r="G158" s="22">
        <f>UFMG!G4</f>
        <v>0</v>
      </c>
      <c r="H158" s="22">
        <f>UFMG!H4</f>
        <v>0</v>
      </c>
      <c r="I158" s="22">
        <f>UFMG!I4</f>
        <v>0</v>
      </c>
      <c r="J158" s="22">
        <f>UFMG!J4</f>
        <v>0</v>
      </c>
      <c r="K158" s="22">
        <f>UFMG!K4</f>
        <v>0</v>
      </c>
      <c r="L158" s="22">
        <f>UFMG!L4</f>
        <v>0</v>
      </c>
      <c r="M158" s="22">
        <f>UFMG!M4</f>
        <v>0</v>
      </c>
      <c r="N158" s="22">
        <f>UFMG!N4</f>
        <v>0</v>
      </c>
      <c r="O158" s="22">
        <f>UFMG!O4</f>
        <v>0</v>
      </c>
      <c r="P158" s="22">
        <f>UFMG!P4</f>
        <v>0</v>
      </c>
      <c r="Q158" s="22">
        <f>UFMG!Q4</f>
        <v>0</v>
      </c>
      <c r="R158" s="22">
        <f>UFMG!R4</f>
        <v>0</v>
      </c>
      <c r="S158" s="22">
        <f>UFMG!S4</f>
        <v>0</v>
      </c>
      <c r="T158" s="99" t="s">
        <v>70</v>
      </c>
      <c r="U158" s="22">
        <f>UFMG!U4</f>
        <v>0</v>
      </c>
      <c r="V158" s="22">
        <f>UFMG!V4</f>
        <v>0</v>
      </c>
      <c r="W158" s="22">
        <f>UFMG!W4</f>
        <v>0</v>
      </c>
      <c r="X158" s="22">
        <f>UFMG!X4</f>
        <v>0</v>
      </c>
      <c r="Y158" s="22">
        <f>UFMG!Y4</f>
        <v>0</v>
      </c>
      <c r="Z158" s="22">
        <f>UFMG!Z4</f>
        <v>0</v>
      </c>
      <c r="AA158" s="22">
        <f>UFMG!AA4</f>
        <v>0</v>
      </c>
      <c r="AB158" s="22">
        <f>UFMG!AB4</f>
        <v>0</v>
      </c>
      <c r="AC158" s="22">
        <f>UFMG!AC4</f>
        <v>0</v>
      </c>
      <c r="AD158" s="22">
        <f>UFMG!AD4</f>
        <v>0</v>
      </c>
      <c r="AE158" s="22">
        <f>UFMG!AE4</f>
        <v>0</v>
      </c>
      <c r="AF158" s="22">
        <f>UFMG!AF4</f>
        <v>0</v>
      </c>
      <c r="AG158" s="22">
        <f>UFMG!AG4</f>
        <v>0</v>
      </c>
      <c r="AH158" s="22">
        <f>UFMG!AH4</f>
        <v>0</v>
      </c>
      <c r="AI158" s="22">
        <f>UFMG!AI4</f>
        <v>0</v>
      </c>
      <c r="AJ158" s="48"/>
      <c r="AK158" s="89"/>
      <c r="AL158" s="31"/>
      <c r="AM158" s="31"/>
      <c r="AN158" s="25"/>
      <c r="AO158" s="25"/>
      <c r="AP158" s="25"/>
      <c r="AQ158" s="25"/>
      <c r="AR158" s="26"/>
      <c r="AS158" s="24"/>
      <c r="AT158" s="24"/>
      <c r="AU158" s="24"/>
      <c r="AV158" s="24"/>
      <c r="AW158" s="24"/>
      <c r="AX158" s="24"/>
      <c r="AY158" s="24"/>
      <c r="AZ158" s="27">
        <f t="shared" si="268"/>
        <v>0</v>
      </c>
      <c r="BA158" s="28">
        <f t="shared" si="269"/>
        <v>0</v>
      </c>
      <c r="BB158" s="29">
        <f t="shared" si="270"/>
        <v>0</v>
      </c>
      <c r="BC158" s="29">
        <f t="shared" si="271"/>
        <v>0</v>
      </c>
      <c r="BD158" s="29">
        <f t="shared" si="272"/>
        <v>0</v>
      </c>
      <c r="BE158" s="29">
        <f t="shared" si="273"/>
        <v>0</v>
      </c>
      <c r="BF158" s="29">
        <f t="shared" si="274"/>
        <v>0</v>
      </c>
      <c r="BG158" s="29">
        <f t="shared" si="275"/>
        <v>0</v>
      </c>
      <c r="BH158" s="29">
        <f t="shared" si="276"/>
        <v>0</v>
      </c>
      <c r="BI158" s="29">
        <f t="shared" si="277"/>
        <v>0</v>
      </c>
      <c r="BJ158" s="29">
        <f t="shared" si="278"/>
        <v>0</v>
      </c>
      <c r="BK158" s="29">
        <f t="shared" si="279"/>
        <v>0</v>
      </c>
      <c r="BL158" s="29">
        <f t="shared" si="280"/>
        <v>0</v>
      </c>
      <c r="BM158" s="29">
        <f t="shared" si="281"/>
        <v>0</v>
      </c>
      <c r="BN158" s="29">
        <f t="shared" si="282"/>
        <v>0</v>
      </c>
      <c r="BO158" s="29">
        <f t="shared" si="283"/>
        <v>0</v>
      </c>
      <c r="BP158" s="29">
        <f t="shared" si="284"/>
        <v>0</v>
      </c>
      <c r="BQ158" s="29">
        <f t="shared" si="285"/>
        <v>0</v>
      </c>
      <c r="BR158" s="29">
        <f t="shared" si="286"/>
        <v>0</v>
      </c>
      <c r="BS158" s="29">
        <f t="shared" si="287"/>
        <v>0</v>
      </c>
      <c r="BT158" s="29">
        <f t="shared" si="288"/>
        <v>0</v>
      </c>
      <c r="BU158" s="30">
        <f t="shared" si="289"/>
        <v>0</v>
      </c>
      <c r="BV158" s="30">
        <f t="shared" si="290"/>
        <v>0</v>
      </c>
      <c r="BX158" s="28">
        <f t="shared" si="291"/>
        <v>0</v>
      </c>
      <c r="BY158" s="29">
        <f t="shared" si="292"/>
        <v>0</v>
      </c>
      <c r="BZ158" s="29">
        <f t="shared" si="293"/>
        <v>0</v>
      </c>
      <c r="CA158" s="29">
        <f t="shared" si="294"/>
        <v>0</v>
      </c>
      <c r="CB158" s="29">
        <f t="shared" si="295"/>
        <v>0</v>
      </c>
      <c r="CC158" s="30" t="str">
        <f t="shared" si="223"/>
        <v/>
      </c>
      <c r="CD158" s="156" t="e">
        <f t="shared" si="201"/>
        <v>#VALUE!</v>
      </c>
      <c r="CE158" s="22" t="str">
        <f t="shared" si="224"/>
        <v xml:space="preserve"> </v>
      </c>
      <c r="CF158" s="156" t="e">
        <f t="shared" si="202"/>
        <v>#VALUE!</v>
      </c>
      <c r="CG158" s="22" t="str">
        <f t="shared" si="225"/>
        <v xml:space="preserve"> </v>
      </c>
      <c r="CH158" s="156" t="e">
        <f t="shared" si="203"/>
        <v>#VALUE!</v>
      </c>
      <c r="CI158" s="22" t="str">
        <f t="shared" si="226"/>
        <v xml:space="preserve"> </v>
      </c>
      <c r="CJ158" s="22" t="e">
        <f t="shared" si="204"/>
        <v>#VALUE!</v>
      </c>
      <c r="CK158" s="22" t="e">
        <f t="shared" si="205"/>
        <v>#VALUE!</v>
      </c>
      <c r="CM158" s="22">
        <f t="shared" si="206"/>
        <v>0</v>
      </c>
      <c r="CN158" s="22">
        <f t="shared" si="207"/>
        <v>0</v>
      </c>
      <c r="CO158" s="22">
        <f t="shared" si="208"/>
        <v>0</v>
      </c>
      <c r="CP158" s="22">
        <f t="shared" si="209"/>
        <v>0</v>
      </c>
      <c r="CQ158" s="22">
        <f t="shared" si="210"/>
        <v>0</v>
      </c>
      <c r="CR158" s="22">
        <f t="shared" si="211"/>
        <v>0</v>
      </c>
      <c r="CS158" s="22">
        <f t="shared" si="212"/>
        <v>0</v>
      </c>
      <c r="CT158" s="22" t="e">
        <f t="shared" si="213"/>
        <v>#DIV/0!</v>
      </c>
      <c r="CU158" s="22" t="e">
        <f t="shared" si="214"/>
        <v>#DIV/0!</v>
      </c>
      <c r="CV158" s="22">
        <f t="shared" si="215"/>
        <v>0</v>
      </c>
      <c r="CW158" s="22">
        <f t="shared" si="216"/>
        <v>0</v>
      </c>
      <c r="CX158" s="22">
        <f t="shared" si="217"/>
        <v>0</v>
      </c>
      <c r="CY158" s="22" t="e">
        <f t="shared" si="218"/>
        <v>#DIV/0!</v>
      </c>
      <c r="CZ158" s="22">
        <f t="shared" si="219"/>
        <v>0</v>
      </c>
      <c r="DA158" s="22">
        <f t="shared" si="220"/>
        <v>0</v>
      </c>
      <c r="DB158" s="22">
        <f t="shared" si="221"/>
        <v>0</v>
      </c>
      <c r="DC158" s="22">
        <f t="shared" si="222"/>
        <v>0</v>
      </c>
      <c r="DE158" s="22">
        <f t="shared" si="296"/>
        <v>0</v>
      </c>
      <c r="DF158" s="22">
        <f t="shared" si="297"/>
        <v>0</v>
      </c>
      <c r="DG158" s="22">
        <f t="shared" si="298"/>
        <v>0</v>
      </c>
      <c r="DH158" s="22">
        <f t="shared" si="299"/>
        <v>0</v>
      </c>
      <c r="DI158" s="22">
        <f t="shared" si="300"/>
        <v>0</v>
      </c>
      <c r="DJ158" s="22">
        <f t="shared" si="301"/>
        <v>0</v>
      </c>
      <c r="DK158" s="22">
        <f t="shared" si="302"/>
        <v>0</v>
      </c>
      <c r="DL158" s="22">
        <f t="shared" si="303"/>
        <v>0</v>
      </c>
      <c r="DM158" s="22">
        <f t="shared" si="304"/>
        <v>0</v>
      </c>
      <c r="DN158" s="22">
        <f t="shared" si="305"/>
        <v>0</v>
      </c>
      <c r="DO158" s="22">
        <f t="shared" si="306"/>
        <v>0</v>
      </c>
      <c r="DP158" s="22">
        <f t="shared" si="307"/>
        <v>0</v>
      </c>
      <c r="DQ158" s="22">
        <f t="shared" si="308"/>
        <v>0</v>
      </c>
    </row>
    <row r="159" spans="1:121" s="22" customFormat="1" ht="15.75" thickBot="1">
      <c r="A159" s="22" t="str">
        <f>UFMG!A5</f>
        <v>UFMG</v>
      </c>
      <c r="B159" s="22">
        <f>UFMG!B5</f>
        <v>3</v>
      </c>
      <c r="C159" s="22" t="str">
        <f>UFMG!C5</f>
        <v>Elyonara Mello de Figueiredo</v>
      </c>
      <c r="D159" s="99" t="str">
        <f>UFMG!D5</f>
        <v>P</v>
      </c>
      <c r="E159" s="22">
        <f>UFMG!E5</f>
        <v>0</v>
      </c>
      <c r="F159" s="22">
        <f>UFMG!F5</f>
        <v>0</v>
      </c>
      <c r="G159" s="22">
        <f>UFMG!G5</f>
        <v>0</v>
      </c>
      <c r="H159" s="22">
        <f>UFMG!H5</f>
        <v>1</v>
      </c>
      <c r="I159" s="22">
        <f>UFMG!I5</f>
        <v>0</v>
      </c>
      <c r="J159" s="22">
        <f>UFMG!J5</f>
        <v>0</v>
      </c>
      <c r="K159" s="22">
        <f>UFMG!K5</f>
        <v>0</v>
      </c>
      <c r="L159" s="22">
        <f>UFMG!L5</f>
        <v>0</v>
      </c>
      <c r="M159" s="22">
        <f>UFMG!M5</f>
        <v>0</v>
      </c>
      <c r="N159" s="22">
        <f>UFMG!N5</f>
        <v>0</v>
      </c>
      <c r="O159" s="22">
        <f>UFMG!O5</f>
        <v>0</v>
      </c>
      <c r="P159" s="22">
        <f>UFMG!P5</f>
        <v>0</v>
      </c>
      <c r="Q159" s="22">
        <f>UFMG!Q5</f>
        <v>0</v>
      </c>
      <c r="R159" s="22">
        <f>UFMG!R5</f>
        <v>0</v>
      </c>
      <c r="S159" s="22">
        <f>UFMG!S5</f>
        <v>0</v>
      </c>
      <c r="T159" s="99" t="str">
        <f>UFMG!T5</f>
        <v>P</v>
      </c>
      <c r="U159" s="22">
        <f>UFMG!U5</f>
        <v>0</v>
      </c>
      <c r="V159" s="22">
        <f>UFMG!V5</f>
        <v>0</v>
      </c>
      <c r="W159" s="22">
        <f>UFMG!W5</f>
        <v>0</v>
      </c>
      <c r="X159" s="22">
        <f>UFMG!X5</f>
        <v>0</v>
      </c>
      <c r="Y159" s="22">
        <f>UFMG!Y5</f>
        <v>0</v>
      </c>
      <c r="Z159" s="22">
        <f>UFMG!Z5</f>
        <v>0</v>
      </c>
      <c r="AA159" s="22">
        <f>UFMG!AA5</f>
        <v>0</v>
      </c>
      <c r="AB159" s="22">
        <f>UFMG!AB5</f>
        <v>0</v>
      </c>
      <c r="AC159" s="22">
        <f>UFMG!AC5</f>
        <v>0</v>
      </c>
      <c r="AD159" s="22">
        <f>UFMG!AD5</f>
        <v>0</v>
      </c>
      <c r="AE159" s="22">
        <f>UFMG!AE5</f>
        <v>0</v>
      </c>
      <c r="AF159" s="22">
        <f>UFMG!AF5</f>
        <v>0</v>
      </c>
      <c r="AG159" s="22">
        <f>UFMG!AG5</f>
        <v>0</v>
      </c>
      <c r="AH159" s="22">
        <f>UFMG!AH5</f>
        <v>0</v>
      </c>
      <c r="AI159" s="22">
        <f>UFMG!AI5</f>
        <v>0</v>
      </c>
      <c r="AJ159" s="48"/>
      <c r="AK159" s="89"/>
      <c r="AL159" s="31"/>
      <c r="AM159" s="31"/>
      <c r="AN159" s="25"/>
      <c r="AO159" s="25"/>
      <c r="AP159" s="25"/>
      <c r="AQ159" s="25"/>
      <c r="AR159" s="26"/>
      <c r="AS159" s="24"/>
      <c r="AT159" s="24"/>
      <c r="AU159" s="24"/>
      <c r="AV159" s="24"/>
      <c r="AW159" s="24"/>
      <c r="AX159" s="24"/>
      <c r="AY159" s="24"/>
      <c r="AZ159" s="27">
        <f t="shared" si="268"/>
        <v>2</v>
      </c>
      <c r="BA159" s="28">
        <f t="shared" si="269"/>
        <v>0</v>
      </c>
      <c r="BB159" s="29">
        <f t="shared" si="270"/>
        <v>0</v>
      </c>
      <c r="BC159" s="29">
        <f t="shared" si="271"/>
        <v>0</v>
      </c>
      <c r="BD159" s="29">
        <f t="shared" si="272"/>
        <v>0</v>
      </c>
      <c r="BE159" s="29">
        <f t="shared" si="273"/>
        <v>0</v>
      </c>
      <c r="BF159" s="29">
        <f t="shared" si="274"/>
        <v>1</v>
      </c>
      <c r="BG159" s="29">
        <f t="shared" si="275"/>
        <v>1</v>
      </c>
      <c r="BH159" s="29">
        <f t="shared" si="276"/>
        <v>0</v>
      </c>
      <c r="BI159" s="29">
        <f t="shared" si="277"/>
        <v>0</v>
      </c>
      <c r="BJ159" s="29">
        <f t="shared" si="278"/>
        <v>0</v>
      </c>
      <c r="BK159" s="29">
        <f t="shared" si="279"/>
        <v>0</v>
      </c>
      <c r="BL159" s="29">
        <f t="shared" si="280"/>
        <v>0</v>
      </c>
      <c r="BM159" s="29">
        <f t="shared" si="281"/>
        <v>0</v>
      </c>
      <c r="BN159" s="29">
        <f t="shared" si="282"/>
        <v>0</v>
      </c>
      <c r="BO159" s="29">
        <f t="shared" si="283"/>
        <v>0</v>
      </c>
      <c r="BP159" s="29">
        <f t="shared" si="284"/>
        <v>0</v>
      </c>
      <c r="BQ159" s="29">
        <f t="shared" si="285"/>
        <v>0</v>
      </c>
      <c r="BR159" s="29">
        <f t="shared" si="286"/>
        <v>0</v>
      </c>
      <c r="BS159" s="29">
        <f t="shared" si="287"/>
        <v>0</v>
      </c>
      <c r="BT159" s="29">
        <f t="shared" si="288"/>
        <v>0</v>
      </c>
      <c r="BU159" s="30">
        <f t="shared" si="289"/>
        <v>0</v>
      </c>
      <c r="BV159" s="30">
        <f t="shared" si="290"/>
        <v>0</v>
      </c>
      <c r="BX159" s="28">
        <f t="shared" si="291"/>
        <v>40</v>
      </c>
      <c r="BY159" s="29">
        <f t="shared" si="292"/>
        <v>0</v>
      </c>
      <c r="BZ159" s="29">
        <f t="shared" si="293"/>
        <v>0</v>
      </c>
      <c r="CA159" s="29">
        <f t="shared" si="294"/>
        <v>0</v>
      </c>
      <c r="CB159" s="29">
        <f t="shared" si="295"/>
        <v>0</v>
      </c>
      <c r="CC159" s="30">
        <f t="shared" si="223"/>
        <v>40</v>
      </c>
      <c r="CD159" s="156">
        <f t="shared" si="201"/>
        <v>-106.66666666666666</v>
      </c>
      <c r="CE159" s="22" t="str">
        <f t="shared" si="224"/>
        <v>NAO</v>
      </c>
      <c r="CF159" s="156">
        <f t="shared" si="202"/>
        <v>-146.66666666666666</v>
      </c>
      <c r="CG159" s="22" t="str">
        <f t="shared" si="225"/>
        <v>NAO</v>
      </c>
      <c r="CH159" s="156">
        <f t="shared" si="203"/>
        <v>-186.66666666666666</v>
      </c>
      <c r="CI159" s="22" t="str">
        <f t="shared" si="226"/>
        <v>NAO</v>
      </c>
      <c r="CJ159" s="22">
        <f t="shared" si="204"/>
        <v>4.9959407981015426E-2</v>
      </c>
      <c r="CK159" s="22">
        <f t="shared" si="205"/>
        <v>4.9959407981015426E-2</v>
      </c>
      <c r="CM159" s="22">
        <f t="shared" si="206"/>
        <v>0</v>
      </c>
      <c r="CN159" s="22">
        <f t="shared" si="207"/>
        <v>0</v>
      </c>
      <c r="CO159" s="22">
        <f t="shared" si="208"/>
        <v>0</v>
      </c>
      <c r="CP159" s="22">
        <f t="shared" si="209"/>
        <v>0.44052863436123346</v>
      </c>
      <c r="CQ159" s="22">
        <f t="shared" si="210"/>
        <v>0</v>
      </c>
      <c r="CR159" s="22">
        <f t="shared" si="211"/>
        <v>0</v>
      </c>
      <c r="CS159" s="22">
        <f t="shared" si="212"/>
        <v>0</v>
      </c>
      <c r="CT159" s="22" t="e">
        <f t="shared" si="213"/>
        <v>#DIV/0!</v>
      </c>
      <c r="CU159" s="22" t="e">
        <f t="shared" si="214"/>
        <v>#DIV/0!</v>
      </c>
      <c r="CV159" s="22">
        <f t="shared" si="215"/>
        <v>0</v>
      </c>
      <c r="CW159" s="22">
        <f t="shared" si="216"/>
        <v>0</v>
      </c>
      <c r="CX159" s="22">
        <f t="shared" si="217"/>
        <v>0</v>
      </c>
      <c r="CY159" s="22" t="e">
        <f t="shared" si="218"/>
        <v>#DIV/0!</v>
      </c>
      <c r="CZ159" s="22">
        <f t="shared" si="219"/>
        <v>0</v>
      </c>
      <c r="DA159" s="22">
        <f t="shared" si="220"/>
        <v>0</v>
      </c>
      <c r="DB159" s="22">
        <f t="shared" si="221"/>
        <v>0</v>
      </c>
      <c r="DC159" s="22">
        <f t="shared" si="222"/>
        <v>0</v>
      </c>
      <c r="DE159" s="22">
        <f t="shared" si="296"/>
        <v>0</v>
      </c>
      <c r="DF159" s="22">
        <f t="shared" si="297"/>
        <v>0</v>
      </c>
      <c r="DG159" s="22">
        <f t="shared" si="298"/>
        <v>0</v>
      </c>
      <c r="DH159" s="22">
        <f t="shared" si="299"/>
        <v>1</v>
      </c>
      <c r="DI159" s="22">
        <f t="shared" si="300"/>
        <v>0</v>
      </c>
      <c r="DJ159" s="22">
        <f t="shared" si="301"/>
        <v>0</v>
      </c>
      <c r="DK159" s="22">
        <f t="shared" si="302"/>
        <v>0</v>
      </c>
      <c r="DL159" s="22">
        <f t="shared" si="303"/>
        <v>0</v>
      </c>
      <c r="DM159" s="22">
        <f t="shared" si="304"/>
        <v>0</v>
      </c>
      <c r="DN159" s="22">
        <f t="shared" si="305"/>
        <v>0</v>
      </c>
      <c r="DO159" s="22">
        <f t="shared" si="306"/>
        <v>0</v>
      </c>
      <c r="DP159" s="22">
        <f t="shared" si="307"/>
        <v>0</v>
      </c>
      <c r="DQ159" s="22">
        <f t="shared" si="308"/>
        <v>0</v>
      </c>
    </row>
    <row r="160" spans="1:121" s="22" customFormat="1" ht="15.75" thickBot="1">
      <c r="A160" s="22" t="str">
        <f>UFMG!A6</f>
        <v>UFMG</v>
      </c>
      <c r="B160" s="22">
        <f>UFMG!B6</f>
        <v>4</v>
      </c>
      <c r="C160" s="22" t="str">
        <f>UFMG!C6</f>
        <v>Fátima Rodrigues-de-Paula</v>
      </c>
      <c r="D160" s="99" t="str">
        <f>UFMG!D6</f>
        <v>P</v>
      </c>
      <c r="E160" s="22">
        <f>UFMG!E6</f>
        <v>0</v>
      </c>
      <c r="F160" s="22">
        <f>UFMG!F6</f>
        <v>0</v>
      </c>
      <c r="G160" s="22">
        <f>UFMG!G6</f>
        <v>0</v>
      </c>
      <c r="H160" s="22">
        <f>UFMG!H6</f>
        <v>0</v>
      </c>
      <c r="I160" s="22">
        <f>UFMG!I6</f>
        <v>0</v>
      </c>
      <c r="J160" s="22">
        <f>UFMG!J6</f>
        <v>0</v>
      </c>
      <c r="K160" s="22">
        <f>UFMG!K6</f>
        <v>0</v>
      </c>
      <c r="L160" s="22">
        <f>UFMG!L6</f>
        <v>0</v>
      </c>
      <c r="M160" s="22">
        <f>UFMG!M6</f>
        <v>0</v>
      </c>
      <c r="N160" s="22">
        <f>UFMG!N6</f>
        <v>0</v>
      </c>
      <c r="O160" s="22">
        <f>UFMG!O6</f>
        <v>0</v>
      </c>
      <c r="P160" s="22">
        <f>UFMG!P6</f>
        <v>0</v>
      </c>
      <c r="Q160" s="22">
        <f>UFMG!Q6</f>
        <v>0</v>
      </c>
      <c r="R160" s="22">
        <f>UFMG!R6</f>
        <v>0</v>
      </c>
      <c r="S160" s="22">
        <f>UFMG!S6</f>
        <v>0</v>
      </c>
      <c r="T160" s="99" t="str">
        <f>UFMG!T6</f>
        <v>P</v>
      </c>
      <c r="U160" s="22">
        <f>UFMG!U6</f>
        <v>0</v>
      </c>
      <c r="V160" s="22">
        <f>UFMG!V6</f>
        <v>1</v>
      </c>
      <c r="W160" s="22">
        <f>UFMG!W6</f>
        <v>2</v>
      </c>
      <c r="X160" s="22">
        <f>UFMG!X6</f>
        <v>0</v>
      </c>
      <c r="Y160" s="22">
        <f>UFMG!Y6</f>
        <v>0</v>
      </c>
      <c r="Z160" s="22">
        <f>UFMG!Z6</f>
        <v>0</v>
      </c>
      <c r="AA160" s="22">
        <f>UFMG!AA6</f>
        <v>0</v>
      </c>
      <c r="AB160" s="22">
        <f>UFMG!AB6</f>
        <v>0</v>
      </c>
      <c r="AC160" s="22">
        <f>UFMG!AC6</f>
        <v>0</v>
      </c>
      <c r="AD160" s="22">
        <f>UFMG!AD6</f>
        <v>0</v>
      </c>
      <c r="AE160" s="22">
        <f>UFMG!AE6</f>
        <v>0</v>
      </c>
      <c r="AF160" s="22">
        <f>UFMG!AF6</f>
        <v>0</v>
      </c>
      <c r="AG160" s="22">
        <f>UFMG!AG6</f>
        <v>0</v>
      </c>
      <c r="AH160" s="22">
        <f>UFMG!AH6</f>
        <v>0</v>
      </c>
      <c r="AI160" s="22">
        <f>UFMG!AI6</f>
        <v>0</v>
      </c>
      <c r="AJ160" s="48"/>
      <c r="AK160" s="89"/>
      <c r="AL160" s="31"/>
      <c r="AM160" s="31"/>
      <c r="AN160" s="25"/>
      <c r="AO160" s="25"/>
      <c r="AP160" s="25"/>
      <c r="AQ160" s="25"/>
      <c r="AR160" s="26"/>
      <c r="AS160" s="24"/>
      <c r="AT160" s="24"/>
      <c r="AU160" s="24"/>
      <c r="AV160" s="24"/>
      <c r="AW160" s="24"/>
      <c r="AX160" s="24"/>
      <c r="AY160" s="24"/>
      <c r="AZ160" s="27">
        <f t="shared" si="268"/>
        <v>2</v>
      </c>
      <c r="BA160" s="28">
        <f t="shared" si="269"/>
        <v>0</v>
      </c>
      <c r="BB160" s="29">
        <f t="shared" si="270"/>
        <v>1</v>
      </c>
      <c r="BC160" s="29">
        <f t="shared" si="271"/>
        <v>1</v>
      </c>
      <c r="BD160" s="29">
        <f t="shared" si="272"/>
        <v>2</v>
      </c>
      <c r="BE160" s="29">
        <f t="shared" si="273"/>
        <v>3</v>
      </c>
      <c r="BF160" s="29">
        <f t="shared" si="274"/>
        <v>0</v>
      </c>
      <c r="BG160" s="29">
        <f t="shared" si="275"/>
        <v>3</v>
      </c>
      <c r="BH160" s="29">
        <f t="shared" si="276"/>
        <v>0</v>
      </c>
      <c r="BI160" s="29">
        <f t="shared" si="277"/>
        <v>0</v>
      </c>
      <c r="BJ160" s="29">
        <f t="shared" si="278"/>
        <v>0</v>
      </c>
      <c r="BK160" s="29">
        <f t="shared" si="279"/>
        <v>0</v>
      </c>
      <c r="BL160" s="29">
        <f t="shared" si="280"/>
        <v>0</v>
      </c>
      <c r="BM160" s="29">
        <f t="shared" si="281"/>
        <v>0</v>
      </c>
      <c r="BN160" s="29">
        <f t="shared" si="282"/>
        <v>0</v>
      </c>
      <c r="BO160" s="29">
        <f t="shared" si="283"/>
        <v>0</v>
      </c>
      <c r="BP160" s="29">
        <f t="shared" si="284"/>
        <v>0</v>
      </c>
      <c r="BQ160" s="29">
        <f t="shared" si="285"/>
        <v>0</v>
      </c>
      <c r="BR160" s="29">
        <f t="shared" si="286"/>
        <v>0</v>
      </c>
      <c r="BS160" s="29">
        <f t="shared" si="287"/>
        <v>0</v>
      </c>
      <c r="BT160" s="29">
        <f t="shared" si="288"/>
        <v>0</v>
      </c>
      <c r="BU160" s="30">
        <f t="shared" si="289"/>
        <v>0</v>
      </c>
      <c r="BV160" s="30">
        <f t="shared" si="290"/>
        <v>0</v>
      </c>
      <c r="BX160" s="28">
        <f t="shared" si="291"/>
        <v>200</v>
      </c>
      <c r="BY160" s="29">
        <f t="shared" si="292"/>
        <v>0</v>
      </c>
      <c r="BZ160" s="29">
        <f t="shared" si="293"/>
        <v>0</v>
      </c>
      <c r="CA160" s="29">
        <f t="shared" si="294"/>
        <v>0</v>
      </c>
      <c r="CB160" s="29">
        <f t="shared" si="295"/>
        <v>0</v>
      </c>
      <c r="CC160" s="30">
        <f t="shared" si="223"/>
        <v>200</v>
      </c>
      <c r="CD160" s="156">
        <f t="shared" si="201"/>
        <v>53.333333333333343</v>
      </c>
      <c r="CE160" s="22">
        <f t="shared" si="224"/>
        <v>3</v>
      </c>
      <c r="CF160" s="156">
        <f t="shared" si="202"/>
        <v>13.333333333333343</v>
      </c>
      <c r="CG160" s="22">
        <f t="shared" si="225"/>
        <v>4</v>
      </c>
      <c r="CH160" s="156">
        <f t="shared" si="203"/>
        <v>-26.666666666666657</v>
      </c>
      <c r="CI160" s="22" t="str">
        <f t="shared" si="226"/>
        <v>NAO</v>
      </c>
      <c r="CJ160" s="22">
        <f t="shared" si="204"/>
        <v>0.24979703990507712</v>
      </c>
      <c r="CK160" s="22">
        <f t="shared" si="205"/>
        <v>0.24979703990507712</v>
      </c>
      <c r="CM160" s="22">
        <f t="shared" si="206"/>
        <v>0</v>
      </c>
      <c r="CN160" s="22">
        <f t="shared" si="207"/>
        <v>0.31746031746031744</v>
      </c>
      <c r="CO160" s="22">
        <f t="shared" si="208"/>
        <v>0.39761431411530812</v>
      </c>
      <c r="CP160" s="22">
        <f t="shared" si="209"/>
        <v>0</v>
      </c>
      <c r="CQ160" s="22">
        <f t="shared" si="210"/>
        <v>0</v>
      </c>
      <c r="CR160" s="22">
        <f t="shared" si="211"/>
        <v>0</v>
      </c>
      <c r="CS160" s="22">
        <f t="shared" si="212"/>
        <v>0</v>
      </c>
      <c r="CT160" s="22" t="e">
        <f t="shared" si="213"/>
        <v>#DIV/0!</v>
      </c>
      <c r="CU160" s="22" t="e">
        <f t="shared" si="214"/>
        <v>#DIV/0!</v>
      </c>
      <c r="CV160" s="22">
        <f t="shared" si="215"/>
        <v>0</v>
      </c>
      <c r="CW160" s="22">
        <f t="shared" si="216"/>
        <v>0</v>
      </c>
      <c r="CX160" s="22">
        <f t="shared" si="217"/>
        <v>0</v>
      </c>
      <c r="CY160" s="22" t="e">
        <f t="shared" si="218"/>
        <v>#DIV/0!</v>
      </c>
      <c r="CZ160" s="22">
        <f t="shared" si="219"/>
        <v>0</v>
      </c>
      <c r="DA160" s="22">
        <f t="shared" si="220"/>
        <v>0</v>
      </c>
      <c r="DB160" s="22">
        <f t="shared" si="221"/>
        <v>0</v>
      </c>
      <c r="DC160" s="22">
        <f t="shared" si="222"/>
        <v>0</v>
      </c>
      <c r="DE160" s="22">
        <f t="shared" si="296"/>
        <v>0</v>
      </c>
      <c r="DF160" s="22">
        <f t="shared" si="297"/>
        <v>1</v>
      </c>
      <c r="DG160" s="22">
        <f t="shared" si="298"/>
        <v>1</v>
      </c>
      <c r="DH160" s="22">
        <f t="shared" si="299"/>
        <v>0</v>
      </c>
      <c r="DI160" s="22">
        <f t="shared" si="300"/>
        <v>0</v>
      </c>
      <c r="DJ160" s="22">
        <f t="shared" si="301"/>
        <v>0</v>
      </c>
      <c r="DK160" s="22">
        <f t="shared" si="302"/>
        <v>0</v>
      </c>
      <c r="DL160" s="22">
        <f t="shared" si="303"/>
        <v>0</v>
      </c>
      <c r="DM160" s="22">
        <f t="shared" si="304"/>
        <v>0</v>
      </c>
      <c r="DN160" s="22">
        <f t="shared" si="305"/>
        <v>0</v>
      </c>
      <c r="DO160" s="22">
        <f t="shared" si="306"/>
        <v>0</v>
      </c>
      <c r="DP160" s="22">
        <f t="shared" si="307"/>
        <v>0</v>
      </c>
      <c r="DQ160" s="22">
        <f t="shared" si="308"/>
        <v>0</v>
      </c>
    </row>
    <row r="161" spans="1:121" s="22" customFormat="1" ht="15.75" thickBot="1">
      <c r="A161" s="22" t="str">
        <f>UFMG!A7</f>
        <v>UFMG</v>
      </c>
      <c r="B161" s="22">
        <f>UFMG!B7</f>
        <v>5</v>
      </c>
      <c r="C161" s="22" t="str">
        <f>UFMG!C7</f>
        <v>João Marcos Domingues Dias</v>
      </c>
      <c r="D161" s="99" t="str">
        <f>UFMG!D7</f>
        <v>P</v>
      </c>
      <c r="E161" s="22">
        <f>UFMG!E7</f>
        <v>0</v>
      </c>
      <c r="F161" s="22">
        <f>UFMG!F7</f>
        <v>3</v>
      </c>
      <c r="G161" s="22">
        <f>UFMG!G7</f>
        <v>2</v>
      </c>
      <c r="H161" s="22">
        <f>UFMG!H7</f>
        <v>0</v>
      </c>
      <c r="I161" s="22">
        <f>UFMG!I7</f>
        <v>0</v>
      </c>
      <c r="J161" s="22">
        <f>UFMG!J7</f>
        <v>0</v>
      </c>
      <c r="K161" s="22">
        <f>UFMG!K7</f>
        <v>0</v>
      </c>
      <c r="L161" s="22">
        <f>UFMG!L7</f>
        <v>0</v>
      </c>
      <c r="M161" s="22">
        <f>UFMG!M7</f>
        <v>0</v>
      </c>
      <c r="N161" s="22">
        <f>UFMG!N7</f>
        <v>0</v>
      </c>
      <c r="O161" s="22">
        <f>UFMG!O7</f>
        <v>0</v>
      </c>
      <c r="P161" s="22">
        <f>UFMG!P7</f>
        <v>0</v>
      </c>
      <c r="Q161" s="22">
        <f>UFMG!Q7</f>
        <v>0</v>
      </c>
      <c r="R161" s="22">
        <f>UFMG!R7</f>
        <v>0</v>
      </c>
      <c r="S161" s="22">
        <f>UFMG!S7</f>
        <v>0</v>
      </c>
      <c r="T161" s="99" t="str">
        <f>UFMG!T7</f>
        <v>P</v>
      </c>
      <c r="U161" s="22">
        <f>UFMG!U7</f>
        <v>0</v>
      </c>
      <c r="V161" s="22">
        <f>UFMG!V7</f>
        <v>3</v>
      </c>
      <c r="W161" s="22">
        <f>UFMG!W7</f>
        <v>6</v>
      </c>
      <c r="X161" s="22">
        <f>UFMG!X7</f>
        <v>0</v>
      </c>
      <c r="Y161" s="22">
        <f>UFMG!Y7</f>
        <v>0</v>
      </c>
      <c r="Z161" s="22">
        <f>UFMG!Z7</f>
        <v>0</v>
      </c>
      <c r="AA161" s="22">
        <f>UFMG!AA7</f>
        <v>0</v>
      </c>
      <c r="AB161" s="22">
        <f>UFMG!AB7</f>
        <v>0</v>
      </c>
      <c r="AC161" s="22">
        <f>UFMG!AC7</f>
        <v>0</v>
      </c>
      <c r="AD161" s="22">
        <f>UFMG!AD7</f>
        <v>0</v>
      </c>
      <c r="AE161" s="22">
        <f>UFMG!AE7</f>
        <v>0</v>
      </c>
      <c r="AF161" s="22">
        <f>UFMG!AF7</f>
        <v>0</v>
      </c>
      <c r="AG161" s="22">
        <f>UFMG!AG7</f>
        <v>0</v>
      </c>
      <c r="AH161" s="22">
        <f>UFMG!AH7</f>
        <v>0</v>
      </c>
      <c r="AI161" s="22">
        <f>UFMG!AI7</f>
        <v>0</v>
      </c>
      <c r="AJ161" s="48"/>
      <c r="AK161" s="89"/>
      <c r="AL161" s="31"/>
      <c r="AM161" s="31"/>
      <c r="AN161" s="25"/>
      <c r="AO161" s="25"/>
      <c r="AP161" s="25"/>
      <c r="AQ161" s="25"/>
      <c r="AR161" s="26"/>
      <c r="AS161" s="24"/>
      <c r="AT161" s="24"/>
      <c r="AU161" s="24"/>
      <c r="AV161" s="24"/>
      <c r="AW161" s="24"/>
      <c r="AX161" s="24"/>
      <c r="AY161" s="24"/>
      <c r="AZ161" s="27">
        <f t="shared" si="268"/>
        <v>2</v>
      </c>
      <c r="BA161" s="28">
        <f t="shared" si="269"/>
        <v>0</v>
      </c>
      <c r="BB161" s="29">
        <f t="shared" si="270"/>
        <v>6</v>
      </c>
      <c r="BC161" s="29">
        <f t="shared" si="271"/>
        <v>6</v>
      </c>
      <c r="BD161" s="29">
        <f t="shared" si="272"/>
        <v>8</v>
      </c>
      <c r="BE161" s="29">
        <f t="shared" si="273"/>
        <v>14</v>
      </c>
      <c r="BF161" s="29">
        <f t="shared" si="274"/>
        <v>0</v>
      </c>
      <c r="BG161" s="29">
        <f t="shared" si="275"/>
        <v>14</v>
      </c>
      <c r="BH161" s="29">
        <f t="shared" si="276"/>
        <v>0</v>
      </c>
      <c r="BI161" s="29">
        <f t="shared" si="277"/>
        <v>0</v>
      </c>
      <c r="BJ161" s="29">
        <f t="shared" si="278"/>
        <v>0</v>
      </c>
      <c r="BK161" s="29">
        <f t="shared" si="279"/>
        <v>0</v>
      </c>
      <c r="BL161" s="29">
        <f t="shared" si="280"/>
        <v>0</v>
      </c>
      <c r="BM161" s="29">
        <f t="shared" si="281"/>
        <v>0</v>
      </c>
      <c r="BN161" s="29">
        <f t="shared" si="282"/>
        <v>0</v>
      </c>
      <c r="BO161" s="29">
        <f t="shared" si="283"/>
        <v>0</v>
      </c>
      <c r="BP161" s="29">
        <f t="shared" si="284"/>
        <v>0</v>
      </c>
      <c r="BQ161" s="29">
        <f t="shared" si="285"/>
        <v>0</v>
      </c>
      <c r="BR161" s="29">
        <f t="shared" si="286"/>
        <v>0</v>
      </c>
      <c r="BS161" s="29">
        <f t="shared" si="287"/>
        <v>0</v>
      </c>
      <c r="BT161" s="29">
        <f t="shared" si="288"/>
        <v>0</v>
      </c>
      <c r="BU161" s="30">
        <f t="shared" si="289"/>
        <v>0</v>
      </c>
      <c r="BV161" s="30">
        <f t="shared" si="290"/>
        <v>0</v>
      </c>
      <c r="BX161" s="28">
        <f t="shared" si="291"/>
        <v>960</v>
      </c>
      <c r="BY161" s="29">
        <f t="shared" si="292"/>
        <v>0</v>
      </c>
      <c r="BZ161" s="29">
        <f t="shared" si="293"/>
        <v>0</v>
      </c>
      <c r="CA161" s="29">
        <f t="shared" si="294"/>
        <v>0</v>
      </c>
      <c r="CB161" s="29">
        <f t="shared" si="295"/>
        <v>0</v>
      </c>
      <c r="CC161" s="30">
        <f t="shared" si="223"/>
        <v>960</v>
      </c>
      <c r="CD161" s="156">
        <f t="shared" si="201"/>
        <v>813.33333333333337</v>
      </c>
      <c r="CE161" s="22">
        <f t="shared" si="224"/>
        <v>3</v>
      </c>
      <c r="CF161" s="156">
        <f t="shared" si="202"/>
        <v>773.33333333333337</v>
      </c>
      <c r="CG161" s="22">
        <f t="shared" si="225"/>
        <v>4</v>
      </c>
      <c r="CH161" s="156">
        <f t="shared" si="203"/>
        <v>733.33333333333337</v>
      </c>
      <c r="CI161" s="22">
        <f t="shared" si="226"/>
        <v>5</v>
      </c>
      <c r="CJ161" s="22">
        <f t="shared" si="204"/>
        <v>1.1990257915443703</v>
      </c>
      <c r="CK161" s="22">
        <f t="shared" si="205"/>
        <v>1.1990257915443703</v>
      </c>
      <c r="CM161" s="22">
        <f t="shared" si="206"/>
        <v>0</v>
      </c>
      <c r="CN161" s="22">
        <f t="shared" si="207"/>
        <v>1.9047619047619049</v>
      </c>
      <c r="CO161" s="22">
        <f t="shared" si="208"/>
        <v>1.5904572564612325</v>
      </c>
      <c r="CP161" s="22">
        <f t="shared" si="209"/>
        <v>0</v>
      </c>
      <c r="CQ161" s="22">
        <f t="shared" si="210"/>
        <v>0</v>
      </c>
      <c r="CR161" s="22">
        <f t="shared" si="211"/>
        <v>0</v>
      </c>
      <c r="CS161" s="22">
        <f t="shared" si="212"/>
        <v>0</v>
      </c>
      <c r="CT161" s="22" t="e">
        <f t="shared" si="213"/>
        <v>#DIV/0!</v>
      </c>
      <c r="CU161" s="22" t="e">
        <f t="shared" si="214"/>
        <v>#DIV/0!</v>
      </c>
      <c r="CV161" s="22">
        <f t="shared" si="215"/>
        <v>0</v>
      </c>
      <c r="CW161" s="22">
        <f t="shared" si="216"/>
        <v>0</v>
      </c>
      <c r="CX161" s="22">
        <f t="shared" si="217"/>
        <v>0</v>
      </c>
      <c r="CY161" s="22" t="e">
        <f t="shared" si="218"/>
        <v>#DIV/0!</v>
      </c>
      <c r="CZ161" s="22">
        <f t="shared" si="219"/>
        <v>0</v>
      </c>
      <c r="DA161" s="22">
        <f t="shared" si="220"/>
        <v>0</v>
      </c>
      <c r="DB161" s="22">
        <f t="shared" si="221"/>
        <v>0</v>
      </c>
      <c r="DC161" s="22">
        <f t="shared" si="222"/>
        <v>0</v>
      </c>
      <c r="DE161" s="22">
        <f t="shared" si="296"/>
        <v>0</v>
      </c>
      <c r="DF161" s="22">
        <f t="shared" si="297"/>
        <v>1</v>
      </c>
      <c r="DG161" s="22">
        <f t="shared" si="298"/>
        <v>1</v>
      </c>
      <c r="DH161" s="22">
        <f t="shared" si="299"/>
        <v>0</v>
      </c>
      <c r="DI161" s="22">
        <f t="shared" si="300"/>
        <v>0</v>
      </c>
      <c r="DJ161" s="22">
        <f t="shared" si="301"/>
        <v>0</v>
      </c>
      <c r="DK161" s="22">
        <f t="shared" si="302"/>
        <v>0</v>
      </c>
      <c r="DL161" s="22">
        <f t="shared" si="303"/>
        <v>0</v>
      </c>
      <c r="DM161" s="22">
        <f t="shared" si="304"/>
        <v>0</v>
      </c>
      <c r="DN161" s="22">
        <f t="shared" si="305"/>
        <v>0</v>
      </c>
      <c r="DO161" s="22">
        <f t="shared" si="306"/>
        <v>0</v>
      </c>
      <c r="DP161" s="22">
        <f t="shared" si="307"/>
        <v>0</v>
      </c>
      <c r="DQ161" s="22">
        <f t="shared" si="308"/>
        <v>0</v>
      </c>
    </row>
    <row r="162" spans="1:121" s="22" customFormat="1" ht="15.75" thickBot="1">
      <c r="A162" s="22" t="str">
        <f>UFMG!A8</f>
        <v>UFMG</v>
      </c>
      <c r="B162" s="22">
        <f>UFMG!B8</f>
        <v>6</v>
      </c>
      <c r="C162" s="22" t="str">
        <f>UFMG!C8</f>
        <v>Juliana de Melo Ocarino</v>
      </c>
      <c r="D162" s="99" t="s">
        <v>70</v>
      </c>
      <c r="E162" s="22">
        <f>UFMG!E8</f>
        <v>0</v>
      </c>
      <c r="F162" s="22">
        <f>UFMG!F8</f>
        <v>0</v>
      </c>
      <c r="G162" s="22">
        <f>UFMG!G8</f>
        <v>0</v>
      </c>
      <c r="H162" s="22">
        <f>UFMG!H8</f>
        <v>0</v>
      </c>
      <c r="I162" s="22">
        <f>UFMG!I8</f>
        <v>0</v>
      </c>
      <c r="J162" s="22">
        <f>UFMG!J8</f>
        <v>0</v>
      </c>
      <c r="K162" s="22">
        <f>UFMG!K8</f>
        <v>0</v>
      </c>
      <c r="L162" s="22">
        <f>UFMG!L8</f>
        <v>0</v>
      </c>
      <c r="M162" s="22">
        <f>UFMG!M8</f>
        <v>0</v>
      </c>
      <c r="N162" s="22">
        <f>UFMG!N8</f>
        <v>0</v>
      </c>
      <c r="O162" s="22">
        <f>UFMG!O8</f>
        <v>0</v>
      </c>
      <c r="P162" s="22">
        <f>UFMG!P8</f>
        <v>0</v>
      </c>
      <c r="Q162" s="22">
        <f>UFMG!Q8</f>
        <v>0</v>
      </c>
      <c r="R162" s="22">
        <f>UFMG!R8</f>
        <v>0</v>
      </c>
      <c r="S162" s="22">
        <f>UFMG!S8</f>
        <v>0</v>
      </c>
      <c r="T162" s="99" t="str">
        <f>UFMG!T8</f>
        <v>P</v>
      </c>
      <c r="U162" s="22">
        <f>UFMG!U8</f>
        <v>1</v>
      </c>
      <c r="V162" s="22">
        <f>UFMG!V8</f>
        <v>1</v>
      </c>
      <c r="W162" s="22">
        <f>UFMG!W8</f>
        <v>0</v>
      </c>
      <c r="X162" s="22">
        <f>UFMG!X8</f>
        <v>0</v>
      </c>
      <c r="Y162" s="22">
        <f>UFMG!Y8</f>
        <v>0</v>
      </c>
      <c r="Z162" s="22">
        <f>UFMG!Z8</f>
        <v>0</v>
      </c>
      <c r="AA162" s="22">
        <f>UFMG!AA8</f>
        <v>0</v>
      </c>
      <c r="AB162" s="22">
        <f>UFMG!AB8</f>
        <v>0</v>
      </c>
      <c r="AC162" s="22">
        <f>UFMG!AC8</f>
        <v>0</v>
      </c>
      <c r="AD162" s="22">
        <f>UFMG!AD8</f>
        <v>0</v>
      </c>
      <c r="AE162" s="22">
        <f>UFMG!AE8</f>
        <v>0</v>
      </c>
      <c r="AF162" s="22">
        <f>UFMG!AF8</f>
        <v>0</v>
      </c>
      <c r="AG162" s="22">
        <f>UFMG!AG8</f>
        <v>0</v>
      </c>
      <c r="AH162" s="22">
        <f>UFMG!AH8</f>
        <v>0</v>
      </c>
      <c r="AI162" s="22">
        <f>UFMG!AI8</f>
        <v>0</v>
      </c>
      <c r="AJ162" s="48"/>
      <c r="AK162" s="89"/>
      <c r="AL162" s="31"/>
      <c r="AM162" s="31"/>
      <c r="AN162" s="25"/>
      <c r="AO162" s="25"/>
      <c r="AP162" s="25"/>
      <c r="AQ162" s="25"/>
      <c r="AR162" s="26"/>
      <c r="AS162" s="24"/>
      <c r="AT162" s="24"/>
      <c r="AU162" s="24"/>
      <c r="AV162" s="24"/>
      <c r="AW162" s="24"/>
      <c r="AX162" s="24"/>
      <c r="AY162" s="24"/>
      <c r="AZ162" s="27">
        <f t="shared" si="268"/>
        <v>1</v>
      </c>
      <c r="BA162" s="28">
        <f t="shared" si="269"/>
        <v>1</v>
      </c>
      <c r="BB162" s="29">
        <f t="shared" si="270"/>
        <v>1</v>
      </c>
      <c r="BC162" s="29">
        <f t="shared" si="271"/>
        <v>2</v>
      </c>
      <c r="BD162" s="29">
        <f t="shared" si="272"/>
        <v>0</v>
      </c>
      <c r="BE162" s="29">
        <f t="shared" si="273"/>
        <v>2</v>
      </c>
      <c r="BF162" s="29">
        <f t="shared" si="274"/>
        <v>0</v>
      </c>
      <c r="BG162" s="29">
        <f t="shared" si="275"/>
        <v>2</v>
      </c>
      <c r="BH162" s="29">
        <f t="shared" si="276"/>
        <v>0</v>
      </c>
      <c r="BI162" s="29">
        <f t="shared" si="277"/>
        <v>0</v>
      </c>
      <c r="BJ162" s="29">
        <f t="shared" si="278"/>
        <v>0</v>
      </c>
      <c r="BK162" s="29">
        <f t="shared" si="279"/>
        <v>0</v>
      </c>
      <c r="BL162" s="29">
        <f t="shared" si="280"/>
        <v>0</v>
      </c>
      <c r="BM162" s="29">
        <f t="shared" si="281"/>
        <v>0</v>
      </c>
      <c r="BN162" s="29">
        <f t="shared" si="282"/>
        <v>0</v>
      </c>
      <c r="BO162" s="29">
        <f t="shared" si="283"/>
        <v>0</v>
      </c>
      <c r="BP162" s="29">
        <f t="shared" si="284"/>
        <v>0</v>
      </c>
      <c r="BQ162" s="29">
        <f t="shared" si="285"/>
        <v>0</v>
      </c>
      <c r="BR162" s="29">
        <f t="shared" si="286"/>
        <v>0</v>
      </c>
      <c r="BS162" s="29">
        <f t="shared" si="287"/>
        <v>0</v>
      </c>
      <c r="BT162" s="29">
        <f t="shared" si="288"/>
        <v>0</v>
      </c>
      <c r="BU162" s="30">
        <f t="shared" si="289"/>
        <v>0</v>
      </c>
      <c r="BV162" s="30">
        <f t="shared" si="290"/>
        <v>0</v>
      </c>
      <c r="BX162" s="28">
        <f t="shared" si="291"/>
        <v>180</v>
      </c>
      <c r="BY162" s="29">
        <f t="shared" si="292"/>
        <v>0</v>
      </c>
      <c r="BZ162" s="29">
        <f t="shared" si="293"/>
        <v>0</v>
      </c>
      <c r="CA162" s="29">
        <f t="shared" si="294"/>
        <v>0</v>
      </c>
      <c r="CB162" s="29">
        <f t="shared" si="295"/>
        <v>0</v>
      </c>
      <c r="CC162" s="30">
        <f t="shared" si="223"/>
        <v>180</v>
      </c>
      <c r="CD162" s="156">
        <f t="shared" si="201"/>
        <v>106.66666666666667</v>
      </c>
      <c r="CE162" s="22">
        <f t="shared" si="224"/>
        <v>3</v>
      </c>
      <c r="CF162" s="156">
        <f t="shared" si="202"/>
        <v>86.666666666666671</v>
      </c>
      <c r="CG162" s="22">
        <f t="shared" si="225"/>
        <v>4</v>
      </c>
      <c r="CH162" s="156">
        <f t="shared" si="203"/>
        <v>66.666666666666671</v>
      </c>
      <c r="CI162" s="22">
        <f t="shared" si="226"/>
        <v>5</v>
      </c>
      <c r="CJ162" s="22">
        <f t="shared" si="204"/>
        <v>0.2248173359145694</v>
      </c>
      <c r="CK162" s="22">
        <f t="shared" si="205"/>
        <v>0.2248173359145694</v>
      </c>
      <c r="CM162" s="22">
        <f t="shared" si="206"/>
        <v>0.8</v>
      </c>
      <c r="CN162" s="22">
        <f t="shared" si="207"/>
        <v>0.31746031746031744</v>
      </c>
      <c r="CO162" s="22">
        <f t="shared" si="208"/>
        <v>0</v>
      </c>
      <c r="CP162" s="22">
        <f t="shared" si="209"/>
        <v>0</v>
      </c>
      <c r="CQ162" s="22">
        <f t="shared" si="210"/>
        <v>0</v>
      </c>
      <c r="CR162" s="22">
        <f t="shared" si="211"/>
        <v>0</v>
      </c>
      <c r="CS162" s="22">
        <f t="shared" si="212"/>
        <v>0</v>
      </c>
      <c r="CT162" s="22" t="e">
        <f t="shared" si="213"/>
        <v>#DIV/0!</v>
      </c>
      <c r="CU162" s="22" t="e">
        <f t="shared" si="214"/>
        <v>#DIV/0!</v>
      </c>
      <c r="CV162" s="22">
        <f t="shared" si="215"/>
        <v>0</v>
      </c>
      <c r="CW162" s="22">
        <f t="shared" si="216"/>
        <v>0</v>
      </c>
      <c r="CX162" s="22">
        <f t="shared" si="217"/>
        <v>0</v>
      </c>
      <c r="CY162" s="22" t="e">
        <f t="shared" si="218"/>
        <v>#DIV/0!</v>
      </c>
      <c r="CZ162" s="22">
        <f t="shared" si="219"/>
        <v>0</v>
      </c>
      <c r="DA162" s="22">
        <f t="shared" si="220"/>
        <v>0</v>
      </c>
      <c r="DB162" s="22">
        <f t="shared" si="221"/>
        <v>0</v>
      </c>
      <c r="DC162" s="22">
        <f t="shared" si="222"/>
        <v>0</v>
      </c>
      <c r="DE162" s="22">
        <f t="shared" si="296"/>
        <v>1</v>
      </c>
      <c r="DF162" s="22">
        <f t="shared" si="297"/>
        <v>1</v>
      </c>
      <c r="DG162" s="22">
        <f t="shared" si="298"/>
        <v>0</v>
      </c>
      <c r="DH162" s="22">
        <f t="shared" si="299"/>
        <v>0</v>
      </c>
      <c r="DI162" s="22">
        <f t="shared" si="300"/>
        <v>0</v>
      </c>
      <c r="DJ162" s="22">
        <f t="shared" si="301"/>
        <v>0</v>
      </c>
      <c r="DK162" s="22">
        <f t="shared" si="302"/>
        <v>0</v>
      </c>
      <c r="DL162" s="22">
        <f t="shared" si="303"/>
        <v>0</v>
      </c>
      <c r="DM162" s="22">
        <f t="shared" si="304"/>
        <v>0</v>
      </c>
      <c r="DN162" s="22">
        <f t="shared" si="305"/>
        <v>0</v>
      </c>
      <c r="DO162" s="22">
        <f t="shared" si="306"/>
        <v>0</v>
      </c>
      <c r="DP162" s="22">
        <f t="shared" si="307"/>
        <v>0</v>
      </c>
      <c r="DQ162" s="22">
        <f t="shared" si="308"/>
        <v>0</v>
      </c>
    </row>
    <row r="163" spans="1:121" s="22" customFormat="1" ht="15.75" thickBot="1">
      <c r="A163" s="22" t="str">
        <f>UFMG!A9</f>
        <v>UFMG</v>
      </c>
      <c r="B163" s="22">
        <f>UFMG!B9</f>
        <v>7</v>
      </c>
      <c r="C163" s="22" t="str">
        <f>UFMG!C9</f>
        <v>Leani souza Máximo Pereira</v>
      </c>
      <c r="D163" s="99" t="str">
        <f>UFMG!D9</f>
        <v>P</v>
      </c>
      <c r="E163" s="22">
        <f>UFMG!E9</f>
        <v>0</v>
      </c>
      <c r="F163" s="22">
        <f>UFMG!F9</f>
        <v>1</v>
      </c>
      <c r="G163" s="22">
        <f>UFMG!G9</f>
        <v>4</v>
      </c>
      <c r="H163" s="22">
        <f>UFMG!H9</f>
        <v>1</v>
      </c>
      <c r="I163" s="22">
        <f>UFMG!I9</f>
        <v>0</v>
      </c>
      <c r="J163" s="22">
        <f>UFMG!J9</f>
        <v>0</v>
      </c>
      <c r="K163" s="22">
        <f>UFMG!K9</f>
        <v>0</v>
      </c>
      <c r="L163" s="22">
        <f>UFMG!L9</f>
        <v>0</v>
      </c>
      <c r="M163" s="22">
        <f>UFMG!M9</f>
        <v>0</v>
      </c>
      <c r="N163" s="22">
        <f>UFMG!N9</f>
        <v>0</v>
      </c>
      <c r="O163" s="22">
        <f>UFMG!O9</f>
        <v>0</v>
      </c>
      <c r="P163" s="22">
        <f>UFMG!P9</f>
        <v>0</v>
      </c>
      <c r="Q163" s="22">
        <f>UFMG!Q9</f>
        <v>0</v>
      </c>
      <c r="R163" s="22">
        <f>UFMG!R9</f>
        <v>0</v>
      </c>
      <c r="S163" s="22">
        <f>UFMG!S9</f>
        <v>0</v>
      </c>
      <c r="T163" s="99" t="str">
        <f>UFMG!T9</f>
        <v>P</v>
      </c>
      <c r="U163" s="22">
        <f>UFMG!U9</f>
        <v>1</v>
      </c>
      <c r="V163" s="22">
        <f>UFMG!V9</f>
        <v>6</v>
      </c>
      <c r="W163" s="22">
        <f>UFMG!W9</f>
        <v>6</v>
      </c>
      <c r="X163" s="22">
        <f>UFMG!X9</f>
        <v>0</v>
      </c>
      <c r="Y163" s="22">
        <f>UFMG!Y9</f>
        <v>0</v>
      </c>
      <c r="Z163" s="22">
        <f>UFMG!Z9</f>
        <v>1</v>
      </c>
      <c r="AA163" s="22">
        <f>UFMG!AA9</f>
        <v>0</v>
      </c>
      <c r="AB163" s="22">
        <f>UFMG!AB9</f>
        <v>0</v>
      </c>
      <c r="AC163" s="22">
        <f>UFMG!AC9</f>
        <v>0</v>
      </c>
      <c r="AD163" s="22">
        <f>UFMG!AD9</f>
        <v>0</v>
      </c>
      <c r="AE163" s="22">
        <f>UFMG!AE9</f>
        <v>0</v>
      </c>
      <c r="AF163" s="22">
        <f>UFMG!AF9</f>
        <v>0</v>
      </c>
      <c r="AG163" s="22">
        <f>UFMG!AG9</f>
        <v>0</v>
      </c>
      <c r="AH163" s="22">
        <f>UFMG!AH9</f>
        <v>0</v>
      </c>
      <c r="AI163" s="22">
        <f>UFMG!AI9</f>
        <v>0</v>
      </c>
      <c r="AJ163" s="48"/>
      <c r="AK163" s="89"/>
      <c r="AL163" s="31"/>
      <c r="AM163" s="31"/>
      <c r="AN163" s="25"/>
      <c r="AO163" s="25"/>
      <c r="AP163" s="25"/>
      <c r="AQ163" s="25"/>
      <c r="AR163" s="26"/>
      <c r="AS163" s="24"/>
      <c r="AT163" s="24"/>
      <c r="AU163" s="24"/>
      <c r="AV163" s="24"/>
      <c r="AW163" s="24"/>
      <c r="AX163" s="24"/>
      <c r="AY163" s="24"/>
      <c r="AZ163" s="27">
        <f t="shared" si="268"/>
        <v>2</v>
      </c>
      <c r="BA163" s="28">
        <f t="shared" si="269"/>
        <v>1</v>
      </c>
      <c r="BB163" s="29">
        <f t="shared" si="270"/>
        <v>7</v>
      </c>
      <c r="BC163" s="29">
        <f t="shared" si="271"/>
        <v>8</v>
      </c>
      <c r="BD163" s="29">
        <f t="shared" si="272"/>
        <v>10</v>
      </c>
      <c r="BE163" s="29">
        <f t="shared" si="273"/>
        <v>18</v>
      </c>
      <c r="BF163" s="29">
        <f t="shared" si="274"/>
        <v>1</v>
      </c>
      <c r="BG163" s="29">
        <f t="shared" si="275"/>
        <v>19</v>
      </c>
      <c r="BH163" s="29">
        <f t="shared" si="276"/>
        <v>0</v>
      </c>
      <c r="BI163" s="29">
        <f t="shared" si="277"/>
        <v>1</v>
      </c>
      <c r="BJ163" s="29">
        <f t="shared" si="278"/>
        <v>0</v>
      </c>
      <c r="BK163" s="29">
        <f t="shared" si="279"/>
        <v>0</v>
      </c>
      <c r="BL163" s="29">
        <f t="shared" si="280"/>
        <v>0</v>
      </c>
      <c r="BM163" s="29">
        <f t="shared" si="281"/>
        <v>0</v>
      </c>
      <c r="BN163" s="29">
        <f t="shared" si="282"/>
        <v>0</v>
      </c>
      <c r="BO163" s="29">
        <f t="shared" si="283"/>
        <v>0</v>
      </c>
      <c r="BP163" s="29">
        <f t="shared" si="284"/>
        <v>0</v>
      </c>
      <c r="BQ163" s="29">
        <f t="shared" si="285"/>
        <v>0</v>
      </c>
      <c r="BR163" s="29">
        <f t="shared" si="286"/>
        <v>0</v>
      </c>
      <c r="BS163" s="29">
        <f t="shared" si="287"/>
        <v>0</v>
      </c>
      <c r="BT163" s="29">
        <f t="shared" si="288"/>
        <v>0</v>
      </c>
      <c r="BU163" s="30">
        <f t="shared" si="289"/>
        <v>0</v>
      </c>
      <c r="BV163" s="30">
        <f t="shared" si="290"/>
        <v>0</v>
      </c>
      <c r="BX163" s="28">
        <f t="shared" si="291"/>
        <v>1300</v>
      </c>
      <c r="BY163" s="29">
        <f t="shared" si="292"/>
        <v>10</v>
      </c>
      <c r="BZ163" s="29">
        <f t="shared" si="293"/>
        <v>0</v>
      </c>
      <c r="CA163" s="29">
        <f t="shared" si="294"/>
        <v>0</v>
      </c>
      <c r="CB163" s="29">
        <f t="shared" si="295"/>
        <v>0</v>
      </c>
      <c r="CC163" s="30">
        <f t="shared" si="223"/>
        <v>1310</v>
      </c>
      <c r="CD163" s="156">
        <f t="shared" si="201"/>
        <v>1163.3333333333333</v>
      </c>
      <c r="CE163" s="22">
        <f t="shared" si="224"/>
        <v>3</v>
      </c>
      <c r="CF163" s="156">
        <f t="shared" si="202"/>
        <v>1123.3333333333333</v>
      </c>
      <c r="CG163" s="22">
        <f t="shared" si="225"/>
        <v>4</v>
      </c>
      <c r="CH163" s="156">
        <f t="shared" si="203"/>
        <v>1083.3333333333333</v>
      </c>
      <c r="CI163" s="22">
        <f t="shared" si="226"/>
        <v>5</v>
      </c>
      <c r="CJ163" s="22">
        <f t="shared" ref="CJ163:CJ188" si="309">(CC163)/(SUM($CC$3:$CC$188))*100</f>
        <v>1.6361706113782553</v>
      </c>
      <c r="CK163" s="22">
        <f t="shared" ref="CK163:CK188" si="310">(CC163/(SUM($CC$3:$CC$188))*100)</f>
        <v>1.6361706113782553</v>
      </c>
      <c r="CM163" s="22">
        <f t="shared" ref="CM163:CM188" si="311">BA163/(SUM(BA$3:BA$188)/100)</f>
        <v>0.8</v>
      </c>
      <c r="CN163" s="22">
        <f t="shared" ref="CN163:CN188" si="312">BB163/(SUM(BB$3:BB$188)/100)</f>
        <v>2.2222222222222223</v>
      </c>
      <c r="CO163" s="22">
        <f t="shared" ref="CO163:CO188" si="313">BD163/(SUM(BD$3:BD$188)/100)</f>
        <v>1.9880715705765406</v>
      </c>
      <c r="CP163" s="22">
        <f t="shared" ref="CP163:CP188" si="314">BF163/(SUM(BF$3:BF$188)/100)</f>
        <v>0.44052863436123346</v>
      </c>
      <c r="CQ163" s="22">
        <f t="shared" ref="CQ163:CQ188" si="315">BH163/(SUM(BH$3:BH$188)/100)</f>
        <v>0</v>
      </c>
      <c r="CR163" s="22">
        <f t="shared" ref="CR163:CR188" si="316">BI163/(SUM(BI$3:BI$188)/100)</f>
        <v>3.7037037037037033</v>
      </c>
      <c r="CS163" s="22">
        <f t="shared" ref="CS163:CS188" si="317">BJ163/(SUM(BJ$3:BJ$188)/100)</f>
        <v>0</v>
      </c>
      <c r="CT163" s="22" t="e">
        <f t="shared" ref="CT163:CT188" si="318">BK163/(SUM(BK$3:BK$188)/100)</f>
        <v>#DIV/0!</v>
      </c>
      <c r="CU163" s="22" t="e">
        <f t="shared" ref="CU163:CU188" si="319">BL163/(SUM(BL$3:BL$188)/100)</f>
        <v>#DIV/0!</v>
      </c>
      <c r="CV163" s="22">
        <f t="shared" ref="CV163:CV188" si="320">BN163/(SUM(BN$3:BN$188)/100)</f>
        <v>0</v>
      </c>
      <c r="CW163" s="22">
        <f t="shared" ref="CW163:CW188" si="321">BO163/(SUM(BO$3:BO$188)/100)</f>
        <v>0</v>
      </c>
      <c r="CX163" s="22">
        <f t="shared" ref="CX163:CX188" si="322">BP163/(SUM(BP$3:BP$188)/100)</f>
        <v>0</v>
      </c>
      <c r="CY163" s="22" t="e">
        <f t="shared" ref="CY163:CY188" si="323">BQ163/(SUM(BQ$3:BQ$188)/100)</f>
        <v>#DIV/0!</v>
      </c>
      <c r="CZ163" s="22">
        <f t="shared" ref="CZ163:CZ188" si="324">BR163/(SUM(BR$3:BR$188)/100)</f>
        <v>0</v>
      </c>
      <c r="DA163" s="22">
        <f t="shared" ref="DA163:DA188" si="325">BT163/(SUM(BT$3:BT$188)/100)</f>
        <v>0</v>
      </c>
      <c r="DB163" s="22">
        <f t="shared" ref="DB163:DB188" si="326">BU163/(SUM(BU$3:BU$188)/100)</f>
        <v>0</v>
      </c>
      <c r="DC163" s="22">
        <f t="shared" ref="DC163:DC188" si="327">BV163/(SUM(BV$3:BV$188)/100)</f>
        <v>0</v>
      </c>
      <c r="DE163" s="22">
        <f t="shared" si="296"/>
        <v>1</v>
      </c>
      <c r="DF163" s="22">
        <f t="shared" si="297"/>
        <v>1</v>
      </c>
      <c r="DG163" s="22">
        <f t="shared" si="298"/>
        <v>1</v>
      </c>
      <c r="DH163" s="22">
        <f t="shared" si="299"/>
        <v>1</v>
      </c>
      <c r="DI163" s="22">
        <f t="shared" si="300"/>
        <v>0</v>
      </c>
      <c r="DJ163" s="22">
        <f t="shared" si="301"/>
        <v>1</v>
      </c>
      <c r="DK163" s="22">
        <f t="shared" si="302"/>
        <v>0</v>
      </c>
      <c r="DL163" s="22">
        <f t="shared" si="303"/>
        <v>0</v>
      </c>
      <c r="DM163" s="22">
        <f t="shared" si="304"/>
        <v>0</v>
      </c>
      <c r="DN163" s="22">
        <f t="shared" si="305"/>
        <v>0</v>
      </c>
      <c r="DO163" s="22">
        <f t="shared" si="306"/>
        <v>0</v>
      </c>
      <c r="DP163" s="22">
        <f t="shared" si="307"/>
        <v>0</v>
      </c>
      <c r="DQ163" s="22">
        <f t="shared" si="308"/>
        <v>0</v>
      </c>
    </row>
    <row r="164" spans="1:121" s="22" customFormat="1" ht="15.75" thickBot="1">
      <c r="A164" s="22" t="str">
        <f>UFMG!A10</f>
        <v>UFMG</v>
      </c>
      <c r="B164" s="22">
        <f>UFMG!B10</f>
        <v>8</v>
      </c>
      <c r="C164" s="22" t="str">
        <f>UFMG!C10</f>
        <v>Lívia de Castro Magalhães</v>
      </c>
      <c r="D164" s="99" t="str">
        <f>UFMG!D10</f>
        <v>P</v>
      </c>
      <c r="E164" s="22">
        <f>UFMG!E10</f>
        <v>0</v>
      </c>
      <c r="F164" s="22">
        <f>UFMG!F10</f>
        <v>0</v>
      </c>
      <c r="G164" s="22">
        <f>UFMG!G10</f>
        <v>0</v>
      </c>
      <c r="H164" s="22">
        <f>UFMG!H10</f>
        <v>3</v>
      </c>
      <c r="I164" s="22">
        <f>UFMG!I10</f>
        <v>0</v>
      </c>
      <c r="J164" s="22">
        <f>UFMG!J10</f>
        <v>0</v>
      </c>
      <c r="K164" s="22">
        <f>UFMG!K10</f>
        <v>0</v>
      </c>
      <c r="L164" s="22">
        <f>UFMG!L10</f>
        <v>0</v>
      </c>
      <c r="M164" s="22">
        <f>UFMG!M10</f>
        <v>0</v>
      </c>
      <c r="N164" s="22">
        <f>UFMG!N10</f>
        <v>0</v>
      </c>
      <c r="O164" s="22">
        <f>UFMG!O10</f>
        <v>0</v>
      </c>
      <c r="P164" s="22">
        <f>UFMG!P10</f>
        <v>0</v>
      </c>
      <c r="Q164" s="22">
        <f>UFMG!Q10</f>
        <v>0</v>
      </c>
      <c r="R164" s="22">
        <f>UFMG!R10</f>
        <v>0</v>
      </c>
      <c r="S164" s="22">
        <f>UFMG!S10</f>
        <v>0</v>
      </c>
      <c r="T164" s="99" t="str">
        <f>UFMG!T10</f>
        <v>P</v>
      </c>
      <c r="U164" s="22">
        <f>UFMG!U10</f>
        <v>1</v>
      </c>
      <c r="V164" s="22">
        <f>UFMG!V10</f>
        <v>1</v>
      </c>
      <c r="W164" s="22">
        <f>UFMG!W10</f>
        <v>1</v>
      </c>
      <c r="X164" s="22">
        <f>UFMG!X10</f>
        <v>1</v>
      </c>
      <c r="Y164" s="22">
        <f>UFMG!Y10</f>
        <v>0</v>
      </c>
      <c r="Z164" s="22">
        <f>UFMG!Z10</f>
        <v>0</v>
      </c>
      <c r="AA164" s="22">
        <f>UFMG!AA10</f>
        <v>0</v>
      </c>
      <c r="AB164" s="22">
        <f>UFMG!AB10</f>
        <v>0</v>
      </c>
      <c r="AC164" s="22">
        <f>UFMG!AC10</f>
        <v>0</v>
      </c>
      <c r="AD164" s="22">
        <f>UFMG!AD10</f>
        <v>0</v>
      </c>
      <c r="AE164" s="22">
        <f>UFMG!AE10</f>
        <v>0</v>
      </c>
      <c r="AF164" s="22">
        <f>UFMG!AF10</f>
        <v>0</v>
      </c>
      <c r="AG164" s="22">
        <f>UFMG!AG10</f>
        <v>0</v>
      </c>
      <c r="AH164" s="22">
        <f>UFMG!AH10</f>
        <v>0</v>
      </c>
      <c r="AI164" s="22">
        <f>UFMG!AI10</f>
        <v>0</v>
      </c>
      <c r="AJ164" s="48"/>
      <c r="AK164" s="89"/>
      <c r="AL164" s="31"/>
      <c r="AM164" s="31"/>
      <c r="AN164" s="25"/>
      <c r="AO164" s="25"/>
      <c r="AP164" s="25"/>
      <c r="AQ164" s="25"/>
      <c r="AR164" s="26"/>
      <c r="AS164" s="24"/>
      <c r="AT164" s="24"/>
      <c r="AU164" s="24"/>
      <c r="AV164" s="24"/>
      <c r="AW164" s="24"/>
      <c r="AX164" s="24"/>
      <c r="AY164" s="24"/>
      <c r="AZ164" s="27">
        <f t="shared" si="268"/>
        <v>2</v>
      </c>
      <c r="BA164" s="28">
        <f t="shared" si="269"/>
        <v>1</v>
      </c>
      <c r="BB164" s="29">
        <f t="shared" si="270"/>
        <v>1</v>
      </c>
      <c r="BC164" s="29">
        <f t="shared" si="271"/>
        <v>2</v>
      </c>
      <c r="BD164" s="29">
        <f t="shared" si="272"/>
        <v>1</v>
      </c>
      <c r="BE164" s="29">
        <f t="shared" si="273"/>
        <v>3</v>
      </c>
      <c r="BF164" s="29">
        <f t="shared" si="274"/>
        <v>4</v>
      </c>
      <c r="BG164" s="29">
        <f t="shared" si="275"/>
        <v>7</v>
      </c>
      <c r="BH164" s="29">
        <f t="shared" si="276"/>
        <v>0</v>
      </c>
      <c r="BI164" s="29">
        <f t="shared" si="277"/>
        <v>0</v>
      </c>
      <c r="BJ164" s="29">
        <f t="shared" si="278"/>
        <v>0</v>
      </c>
      <c r="BK164" s="29">
        <f t="shared" si="279"/>
        <v>0</v>
      </c>
      <c r="BL164" s="29">
        <f t="shared" si="280"/>
        <v>0</v>
      </c>
      <c r="BM164" s="29">
        <f t="shared" si="281"/>
        <v>0</v>
      </c>
      <c r="BN164" s="29">
        <f t="shared" si="282"/>
        <v>0</v>
      </c>
      <c r="BO164" s="29">
        <f t="shared" si="283"/>
        <v>0</v>
      </c>
      <c r="BP164" s="29">
        <f t="shared" si="284"/>
        <v>0</v>
      </c>
      <c r="BQ164" s="29">
        <f t="shared" si="285"/>
        <v>0</v>
      </c>
      <c r="BR164" s="29">
        <f t="shared" si="286"/>
        <v>0</v>
      </c>
      <c r="BS164" s="29">
        <f t="shared" si="287"/>
        <v>0</v>
      </c>
      <c r="BT164" s="29">
        <f t="shared" si="288"/>
        <v>0</v>
      </c>
      <c r="BU164" s="30">
        <f t="shared" si="289"/>
        <v>0</v>
      </c>
      <c r="BV164" s="30">
        <f t="shared" si="290"/>
        <v>0</v>
      </c>
      <c r="BX164" s="28">
        <f t="shared" si="291"/>
        <v>400</v>
      </c>
      <c r="BY164" s="29">
        <f t="shared" si="292"/>
        <v>0</v>
      </c>
      <c r="BZ164" s="29">
        <f t="shared" si="293"/>
        <v>0</v>
      </c>
      <c r="CA164" s="29">
        <f t="shared" si="294"/>
        <v>0</v>
      </c>
      <c r="CB164" s="29">
        <f t="shared" si="295"/>
        <v>0</v>
      </c>
      <c r="CC164" s="30">
        <f t="shared" si="223"/>
        <v>400</v>
      </c>
      <c r="CD164" s="156">
        <f t="shared" si="201"/>
        <v>253.33333333333334</v>
      </c>
      <c r="CE164" s="22">
        <f t="shared" si="224"/>
        <v>3</v>
      </c>
      <c r="CF164" s="156">
        <f t="shared" si="202"/>
        <v>213.33333333333334</v>
      </c>
      <c r="CG164" s="22">
        <f t="shared" si="225"/>
        <v>4</v>
      </c>
      <c r="CH164" s="156">
        <f t="shared" si="203"/>
        <v>173.33333333333334</v>
      </c>
      <c r="CI164" s="22">
        <f t="shared" si="226"/>
        <v>5</v>
      </c>
      <c r="CJ164" s="22">
        <f t="shared" si="309"/>
        <v>0.49959407981015425</v>
      </c>
      <c r="CK164" s="22">
        <f t="shared" si="310"/>
        <v>0.49959407981015425</v>
      </c>
      <c r="CM164" s="22">
        <f t="shared" si="311"/>
        <v>0.8</v>
      </c>
      <c r="CN164" s="22">
        <f t="shared" si="312"/>
        <v>0.31746031746031744</v>
      </c>
      <c r="CO164" s="22">
        <f t="shared" si="313"/>
        <v>0.19880715705765406</v>
      </c>
      <c r="CP164" s="22">
        <f t="shared" si="314"/>
        <v>1.7621145374449338</v>
      </c>
      <c r="CQ164" s="22">
        <f t="shared" si="315"/>
        <v>0</v>
      </c>
      <c r="CR164" s="22">
        <f t="shared" si="316"/>
        <v>0</v>
      </c>
      <c r="CS164" s="22">
        <f t="shared" si="317"/>
        <v>0</v>
      </c>
      <c r="CT164" s="22" t="e">
        <f t="shared" si="318"/>
        <v>#DIV/0!</v>
      </c>
      <c r="CU164" s="22" t="e">
        <f t="shared" si="319"/>
        <v>#DIV/0!</v>
      </c>
      <c r="CV164" s="22">
        <f t="shared" si="320"/>
        <v>0</v>
      </c>
      <c r="CW164" s="22">
        <f t="shared" si="321"/>
        <v>0</v>
      </c>
      <c r="CX164" s="22">
        <f t="shared" si="322"/>
        <v>0</v>
      </c>
      <c r="CY164" s="22" t="e">
        <f t="shared" si="323"/>
        <v>#DIV/0!</v>
      </c>
      <c r="CZ164" s="22">
        <f t="shared" si="324"/>
        <v>0</v>
      </c>
      <c r="DA164" s="22">
        <f t="shared" si="325"/>
        <v>0</v>
      </c>
      <c r="DB164" s="22">
        <f t="shared" si="326"/>
        <v>0</v>
      </c>
      <c r="DC164" s="22">
        <f t="shared" si="327"/>
        <v>0</v>
      </c>
      <c r="DE164" s="22">
        <f t="shared" si="296"/>
        <v>1</v>
      </c>
      <c r="DF164" s="22">
        <f t="shared" si="297"/>
        <v>1</v>
      </c>
      <c r="DG164" s="22">
        <f t="shared" si="298"/>
        <v>1</v>
      </c>
      <c r="DH164" s="22">
        <f t="shared" si="299"/>
        <v>1</v>
      </c>
      <c r="DI164" s="22">
        <f t="shared" si="300"/>
        <v>0</v>
      </c>
      <c r="DJ164" s="22">
        <f t="shared" si="301"/>
        <v>0</v>
      </c>
      <c r="DK164" s="22">
        <f t="shared" si="302"/>
        <v>0</v>
      </c>
      <c r="DL164" s="22">
        <f t="shared" si="303"/>
        <v>0</v>
      </c>
      <c r="DM164" s="22">
        <f t="shared" si="304"/>
        <v>0</v>
      </c>
      <c r="DN164" s="22">
        <f t="shared" si="305"/>
        <v>0</v>
      </c>
      <c r="DO164" s="22">
        <f t="shared" si="306"/>
        <v>0</v>
      </c>
      <c r="DP164" s="22">
        <f t="shared" si="307"/>
        <v>0</v>
      </c>
      <c r="DQ164" s="22">
        <f t="shared" si="308"/>
        <v>0</v>
      </c>
    </row>
    <row r="165" spans="1:121" s="22" customFormat="1" ht="15.75" thickBot="1">
      <c r="A165" s="22" t="str">
        <f>UFMG!A11</f>
        <v>UFMG</v>
      </c>
      <c r="B165" s="22">
        <f>UFMG!B11</f>
        <v>9</v>
      </c>
      <c r="C165" s="22" t="str">
        <f>UFMG!C11</f>
        <v>Luci Fuscaldi Teixeira-Salmela</v>
      </c>
      <c r="D165" s="99" t="str">
        <f>UFMG!D11</f>
        <v>P</v>
      </c>
      <c r="E165" s="22">
        <f>UFMG!E11</f>
        <v>1</v>
      </c>
      <c r="F165" s="22">
        <f>UFMG!F11</f>
        <v>1</v>
      </c>
      <c r="G165" s="22">
        <f>UFMG!G11</f>
        <v>1</v>
      </c>
      <c r="H165" s="22">
        <f>UFMG!H11</f>
        <v>6</v>
      </c>
      <c r="I165" s="22">
        <f>UFMG!I11</f>
        <v>0</v>
      </c>
      <c r="J165" s="22">
        <f>UFMG!J11</f>
        <v>0</v>
      </c>
      <c r="K165" s="22">
        <f>UFMG!K11</f>
        <v>0</v>
      </c>
      <c r="L165" s="22">
        <f>UFMG!L11</f>
        <v>0</v>
      </c>
      <c r="M165" s="22">
        <f>UFMG!M11</f>
        <v>0</v>
      </c>
      <c r="N165" s="22">
        <f>UFMG!N11</f>
        <v>0</v>
      </c>
      <c r="O165" s="22">
        <f>UFMG!O11</f>
        <v>0</v>
      </c>
      <c r="P165" s="22">
        <f>UFMG!P11</f>
        <v>0</v>
      </c>
      <c r="Q165" s="22">
        <f>UFMG!Q11</f>
        <v>0</v>
      </c>
      <c r="R165" s="22">
        <f>UFMG!R11</f>
        <v>0</v>
      </c>
      <c r="S165" s="22">
        <f>UFMG!S11</f>
        <v>0</v>
      </c>
      <c r="T165" s="99" t="str">
        <f>UFMG!T11</f>
        <v>P</v>
      </c>
      <c r="U165" s="22">
        <f>UFMG!U11</f>
        <v>3</v>
      </c>
      <c r="V165" s="22">
        <f>UFMG!V11</f>
        <v>6</v>
      </c>
      <c r="W165" s="22">
        <f>UFMG!W11</f>
        <v>6</v>
      </c>
      <c r="X165" s="22">
        <f>UFMG!X11</f>
        <v>5</v>
      </c>
      <c r="Y165" s="22">
        <f>UFMG!Y11</f>
        <v>0</v>
      </c>
      <c r="Z165" s="22">
        <f>UFMG!Z11</f>
        <v>0</v>
      </c>
      <c r="AA165" s="22">
        <f>UFMG!AA11</f>
        <v>0</v>
      </c>
      <c r="AB165" s="22">
        <f>UFMG!AB11</f>
        <v>0</v>
      </c>
      <c r="AC165" s="22">
        <f>UFMG!AC11</f>
        <v>0</v>
      </c>
      <c r="AD165" s="22">
        <f>UFMG!AD11</f>
        <v>0</v>
      </c>
      <c r="AE165" s="22">
        <f>UFMG!AE11</f>
        <v>0</v>
      </c>
      <c r="AF165" s="22">
        <f>UFMG!AF11</f>
        <v>0</v>
      </c>
      <c r="AG165" s="22">
        <f>UFMG!AG11</f>
        <v>0</v>
      </c>
      <c r="AH165" s="22">
        <f>UFMG!AH11</f>
        <v>0</v>
      </c>
      <c r="AI165" s="22">
        <f>UFMG!AI11</f>
        <v>0</v>
      </c>
      <c r="AJ165" s="48"/>
      <c r="AK165" s="89"/>
      <c r="AL165" s="31"/>
      <c r="AM165" s="31"/>
      <c r="AN165" s="25"/>
      <c r="AO165" s="25"/>
      <c r="AP165" s="25"/>
      <c r="AQ165" s="25"/>
      <c r="AR165" s="26"/>
      <c r="AS165" s="24"/>
      <c r="AT165" s="24"/>
      <c r="AU165" s="24"/>
      <c r="AV165" s="24"/>
      <c r="AW165" s="24"/>
      <c r="AX165" s="24"/>
      <c r="AY165" s="24"/>
      <c r="AZ165" s="27">
        <f t="shared" si="268"/>
        <v>2</v>
      </c>
      <c r="BA165" s="28">
        <f t="shared" si="269"/>
        <v>4</v>
      </c>
      <c r="BB165" s="29">
        <f t="shared" si="270"/>
        <v>7</v>
      </c>
      <c r="BC165" s="29">
        <f t="shared" si="271"/>
        <v>11</v>
      </c>
      <c r="BD165" s="29">
        <f t="shared" si="272"/>
        <v>7</v>
      </c>
      <c r="BE165" s="29">
        <f t="shared" si="273"/>
        <v>18</v>
      </c>
      <c r="BF165" s="29">
        <f t="shared" si="274"/>
        <v>11</v>
      </c>
      <c r="BG165" s="29">
        <f t="shared" si="275"/>
        <v>29</v>
      </c>
      <c r="BH165" s="29">
        <f t="shared" si="276"/>
        <v>0</v>
      </c>
      <c r="BI165" s="29">
        <f t="shared" si="277"/>
        <v>0</v>
      </c>
      <c r="BJ165" s="29">
        <f t="shared" si="278"/>
        <v>0</v>
      </c>
      <c r="BK165" s="29">
        <f t="shared" si="279"/>
        <v>0</v>
      </c>
      <c r="BL165" s="29">
        <f t="shared" si="280"/>
        <v>0</v>
      </c>
      <c r="BM165" s="29">
        <f t="shared" si="281"/>
        <v>0</v>
      </c>
      <c r="BN165" s="29">
        <f t="shared" si="282"/>
        <v>0</v>
      </c>
      <c r="BO165" s="29">
        <f t="shared" si="283"/>
        <v>0</v>
      </c>
      <c r="BP165" s="29">
        <f t="shared" si="284"/>
        <v>0</v>
      </c>
      <c r="BQ165" s="29">
        <f t="shared" si="285"/>
        <v>0</v>
      </c>
      <c r="BR165" s="29">
        <f t="shared" si="286"/>
        <v>0</v>
      </c>
      <c r="BS165" s="29">
        <f t="shared" si="287"/>
        <v>0</v>
      </c>
      <c r="BT165" s="29">
        <f t="shared" si="288"/>
        <v>0</v>
      </c>
      <c r="BU165" s="30">
        <f t="shared" si="289"/>
        <v>0</v>
      </c>
      <c r="BV165" s="30">
        <f t="shared" si="290"/>
        <v>0</v>
      </c>
      <c r="BX165" s="28">
        <f t="shared" si="291"/>
        <v>1820</v>
      </c>
      <c r="BY165" s="29">
        <f t="shared" si="292"/>
        <v>0</v>
      </c>
      <c r="BZ165" s="29">
        <f t="shared" si="293"/>
        <v>0</v>
      </c>
      <c r="CA165" s="29">
        <f t="shared" si="294"/>
        <v>0</v>
      </c>
      <c r="CB165" s="29">
        <f t="shared" si="295"/>
        <v>0</v>
      </c>
      <c r="CC165" s="30">
        <f t="shared" si="223"/>
        <v>1820</v>
      </c>
      <c r="CD165" s="156">
        <f t="shared" si="201"/>
        <v>1673.3333333333333</v>
      </c>
      <c r="CE165" s="22">
        <f t="shared" si="224"/>
        <v>3</v>
      </c>
      <c r="CF165" s="156">
        <f t="shared" si="202"/>
        <v>1633.3333333333333</v>
      </c>
      <c r="CG165" s="22">
        <f t="shared" si="225"/>
        <v>4</v>
      </c>
      <c r="CH165" s="156">
        <f t="shared" si="203"/>
        <v>1593.3333333333333</v>
      </c>
      <c r="CI165" s="22">
        <f t="shared" si="226"/>
        <v>5</v>
      </c>
      <c r="CJ165" s="22">
        <f t="shared" si="309"/>
        <v>2.2731530631362018</v>
      </c>
      <c r="CK165" s="22">
        <f t="shared" si="310"/>
        <v>2.2731530631362018</v>
      </c>
      <c r="CM165" s="22">
        <f t="shared" si="311"/>
        <v>3.2</v>
      </c>
      <c r="CN165" s="22">
        <f t="shared" si="312"/>
        <v>2.2222222222222223</v>
      </c>
      <c r="CO165" s="22">
        <f t="shared" si="313"/>
        <v>1.3916500994035785</v>
      </c>
      <c r="CP165" s="22">
        <f t="shared" si="314"/>
        <v>4.8458149779735686</v>
      </c>
      <c r="CQ165" s="22">
        <f t="shared" si="315"/>
        <v>0</v>
      </c>
      <c r="CR165" s="22">
        <f t="shared" si="316"/>
        <v>0</v>
      </c>
      <c r="CS165" s="22">
        <f t="shared" si="317"/>
        <v>0</v>
      </c>
      <c r="CT165" s="22" t="e">
        <f t="shared" si="318"/>
        <v>#DIV/0!</v>
      </c>
      <c r="CU165" s="22" t="e">
        <f t="shared" si="319"/>
        <v>#DIV/0!</v>
      </c>
      <c r="CV165" s="22">
        <f t="shared" si="320"/>
        <v>0</v>
      </c>
      <c r="CW165" s="22">
        <f t="shared" si="321"/>
        <v>0</v>
      </c>
      <c r="CX165" s="22">
        <f t="shared" si="322"/>
        <v>0</v>
      </c>
      <c r="CY165" s="22" t="e">
        <f t="shared" si="323"/>
        <v>#DIV/0!</v>
      </c>
      <c r="CZ165" s="22">
        <f t="shared" si="324"/>
        <v>0</v>
      </c>
      <c r="DA165" s="22">
        <f t="shared" si="325"/>
        <v>0</v>
      </c>
      <c r="DB165" s="22">
        <f t="shared" si="326"/>
        <v>0</v>
      </c>
      <c r="DC165" s="22">
        <f t="shared" si="327"/>
        <v>0</v>
      </c>
      <c r="DE165" s="22">
        <f t="shared" si="296"/>
        <v>1</v>
      </c>
      <c r="DF165" s="22">
        <f t="shared" si="297"/>
        <v>1</v>
      </c>
      <c r="DG165" s="22">
        <f t="shared" si="298"/>
        <v>1</v>
      </c>
      <c r="DH165" s="22">
        <f t="shared" si="299"/>
        <v>1</v>
      </c>
      <c r="DI165" s="22">
        <f t="shared" si="300"/>
        <v>0</v>
      </c>
      <c r="DJ165" s="22">
        <f t="shared" si="301"/>
        <v>0</v>
      </c>
      <c r="DK165" s="22">
        <f t="shared" si="302"/>
        <v>0</v>
      </c>
      <c r="DL165" s="22">
        <f t="shared" si="303"/>
        <v>0</v>
      </c>
      <c r="DM165" s="22">
        <f t="shared" si="304"/>
        <v>0</v>
      </c>
      <c r="DN165" s="22">
        <f t="shared" si="305"/>
        <v>0</v>
      </c>
      <c r="DO165" s="22">
        <f t="shared" si="306"/>
        <v>0</v>
      </c>
      <c r="DP165" s="22">
        <f t="shared" si="307"/>
        <v>0</v>
      </c>
      <c r="DQ165" s="22">
        <f t="shared" si="308"/>
        <v>0</v>
      </c>
    </row>
    <row r="166" spans="1:121" s="22" customFormat="1" ht="15.75" thickBot="1">
      <c r="A166" s="22" t="str">
        <f>UFMG!A12</f>
        <v>UFMG</v>
      </c>
      <c r="B166" s="22">
        <f>UFMG!B12</f>
        <v>10</v>
      </c>
      <c r="C166" s="22" t="str">
        <f>UFMG!C12</f>
        <v>Marcella Guimarães Assis Tirado</v>
      </c>
      <c r="D166" s="99" t="str">
        <f>UFMG!D12</f>
        <v>P</v>
      </c>
      <c r="E166" s="22">
        <f>UFMG!E12</f>
        <v>0</v>
      </c>
      <c r="F166" s="22">
        <f>UFMG!F12</f>
        <v>0</v>
      </c>
      <c r="G166" s="22">
        <f>UFMG!G12</f>
        <v>1</v>
      </c>
      <c r="H166" s="22">
        <f>UFMG!H12</f>
        <v>0</v>
      </c>
      <c r="I166" s="22">
        <f>UFMG!I12</f>
        <v>0</v>
      </c>
      <c r="J166" s="22">
        <f>UFMG!J12</f>
        <v>0</v>
      </c>
      <c r="K166" s="22">
        <f>UFMG!K12</f>
        <v>0</v>
      </c>
      <c r="L166" s="22">
        <f>UFMG!L12</f>
        <v>0</v>
      </c>
      <c r="M166" s="22">
        <f>UFMG!M12</f>
        <v>0</v>
      </c>
      <c r="N166" s="22">
        <f>UFMG!N12</f>
        <v>0</v>
      </c>
      <c r="O166" s="22">
        <f>UFMG!O12</f>
        <v>0</v>
      </c>
      <c r="P166" s="22">
        <f>UFMG!P12</f>
        <v>0</v>
      </c>
      <c r="Q166" s="22">
        <f>UFMG!Q12</f>
        <v>0</v>
      </c>
      <c r="R166" s="22">
        <f>UFMG!R12</f>
        <v>0</v>
      </c>
      <c r="S166" s="22">
        <f>UFMG!S12</f>
        <v>0</v>
      </c>
      <c r="T166" s="99" t="str">
        <f>UFMG!T12</f>
        <v>P</v>
      </c>
      <c r="U166" s="22">
        <f>UFMG!U12</f>
        <v>0</v>
      </c>
      <c r="V166" s="22">
        <f>UFMG!V12</f>
        <v>3</v>
      </c>
      <c r="W166" s="22">
        <f>UFMG!W12</f>
        <v>1</v>
      </c>
      <c r="X166" s="22">
        <f>UFMG!X12</f>
        <v>0</v>
      </c>
      <c r="Y166" s="22">
        <f>UFMG!Y12</f>
        <v>0</v>
      </c>
      <c r="Z166" s="22">
        <f>UFMG!Z12</f>
        <v>0</v>
      </c>
      <c r="AA166" s="22">
        <f>UFMG!AA12</f>
        <v>0</v>
      </c>
      <c r="AB166" s="22">
        <f>UFMG!AB12</f>
        <v>0</v>
      </c>
      <c r="AC166" s="22">
        <f>UFMG!AC12</f>
        <v>0</v>
      </c>
      <c r="AD166" s="22">
        <f>UFMG!AD12</f>
        <v>0</v>
      </c>
      <c r="AE166" s="22">
        <f>UFMG!AE12</f>
        <v>0</v>
      </c>
      <c r="AF166" s="22">
        <f>UFMG!AF12</f>
        <v>0</v>
      </c>
      <c r="AG166" s="22">
        <f>UFMG!AG12</f>
        <v>0</v>
      </c>
      <c r="AH166" s="22">
        <f>UFMG!AH12</f>
        <v>0</v>
      </c>
      <c r="AI166" s="22">
        <f>UFMG!AI12</f>
        <v>0</v>
      </c>
      <c r="AJ166" s="48"/>
      <c r="AK166" s="89"/>
      <c r="AL166" s="31"/>
      <c r="AM166" s="31"/>
      <c r="AN166" s="25"/>
      <c r="AO166" s="25"/>
      <c r="AP166" s="25"/>
      <c r="AQ166" s="25"/>
      <c r="AR166" s="26"/>
      <c r="AS166" s="24"/>
      <c r="AT166" s="24"/>
      <c r="AU166" s="24"/>
      <c r="AV166" s="24"/>
      <c r="AW166" s="24"/>
      <c r="AX166" s="24"/>
      <c r="AY166" s="24"/>
      <c r="AZ166" s="27">
        <f t="shared" si="268"/>
        <v>2</v>
      </c>
      <c r="BA166" s="28">
        <f t="shared" si="269"/>
        <v>0</v>
      </c>
      <c r="BB166" s="29">
        <f t="shared" si="270"/>
        <v>3</v>
      </c>
      <c r="BC166" s="29">
        <f t="shared" si="271"/>
        <v>3</v>
      </c>
      <c r="BD166" s="29">
        <f t="shared" si="272"/>
        <v>2</v>
      </c>
      <c r="BE166" s="29">
        <f t="shared" si="273"/>
        <v>5</v>
      </c>
      <c r="BF166" s="29">
        <f t="shared" si="274"/>
        <v>0</v>
      </c>
      <c r="BG166" s="29">
        <f t="shared" si="275"/>
        <v>5</v>
      </c>
      <c r="BH166" s="29">
        <f t="shared" si="276"/>
        <v>0</v>
      </c>
      <c r="BI166" s="29">
        <f t="shared" si="277"/>
        <v>0</v>
      </c>
      <c r="BJ166" s="29">
        <f t="shared" si="278"/>
        <v>0</v>
      </c>
      <c r="BK166" s="29">
        <f t="shared" si="279"/>
        <v>0</v>
      </c>
      <c r="BL166" s="29">
        <f t="shared" si="280"/>
        <v>0</v>
      </c>
      <c r="BM166" s="29">
        <f t="shared" si="281"/>
        <v>0</v>
      </c>
      <c r="BN166" s="29">
        <f t="shared" si="282"/>
        <v>0</v>
      </c>
      <c r="BO166" s="29">
        <f t="shared" si="283"/>
        <v>0</v>
      </c>
      <c r="BP166" s="29">
        <f t="shared" si="284"/>
        <v>0</v>
      </c>
      <c r="BQ166" s="29">
        <f t="shared" si="285"/>
        <v>0</v>
      </c>
      <c r="BR166" s="29">
        <f t="shared" si="286"/>
        <v>0</v>
      </c>
      <c r="BS166" s="29">
        <f t="shared" si="287"/>
        <v>0</v>
      </c>
      <c r="BT166" s="29">
        <f t="shared" si="288"/>
        <v>0</v>
      </c>
      <c r="BU166" s="30">
        <f t="shared" si="289"/>
        <v>0</v>
      </c>
      <c r="BV166" s="30">
        <f t="shared" si="290"/>
        <v>0</v>
      </c>
      <c r="BX166" s="28">
        <f t="shared" si="291"/>
        <v>360</v>
      </c>
      <c r="BY166" s="29">
        <f t="shared" si="292"/>
        <v>0</v>
      </c>
      <c r="BZ166" s="29">
        <f t="shared" si="293"/>
        <v>0</v>
      </c>
      <c r="CA166" s="29">
        <f t="shared" si="294"/>
        <v>0</v>
      </c>
      <c r="CB166" s="29">
        <f t="shared" si="295"/>
        <v>0</v>
      </c>
      <c r="CC166" s="30">
        <f t="shared" si="223"/>
        <v>360</v>
      </c>
      <c r="CD166" s="156">
        <f t="shared" si="201"/>
        <v>213.33333333333334</v>
      </c>
      <c r="CE166" s="22">
        <f t="shared" si="224"/>
        <v>3</v>
      </c>
      <c r="CF166" s="156">
        <f t="shared" si="202"/>
        <v>173.33333333333334</v>
      </c>
      <c r="CG166" s="22">
        <f t="shared" si="225"/>
        <v>4</v>
      </c>
      <c r="CH166" s="156">
        <f t="shared" si="203"/>
        <v>133.33333333333334</v>
      </c>
      <c r="CI166" s="22">
        <f t="shared" si="226"/>
        <v>5</v>
      </c>
      <c r="CJ166" s="22">
        <f t="shared" si="309"/>
        <v>0.4496346718291388</v>
      </c>
      <c r="CK166" s="22">
        <f t="shared" si="310"/>
        <v>0.4496346718291388</v>
      </c>
      <c r="CM166" s="22">
        <f t="shared" si="311"/>
        <v>0</v>
      </c>
      <c r="CN166" s="22">
        <f t="shared" si="312"/>
        <v>0.95238095238095244</v>
      </c>
      <c r="CO166" s="22">
        <f t="shared" si="313"/>
        <v>0.39761431411530812</v>
      </c>
      <c r="CP166" s="22">
        <f t="shared" si="314"/>
        <v>0</v>
      </c>
      <c r="CQ166" s="22">
        <f t="shared" si="315"/>
        <v>0</v>
      </c>
      <c r="CR166" s="22">
        <f t="shared" si="316"/>
        <v>0</v>
      </c>
      <c r="CS166" s="22">
        <f t="shared" si="317"/>
        <v>0</v>
      </c>
      <c r="CT166" s="22" t="e">
        <f t="shared" si="318"/>
        <v>#DIV/0!</v>
      </c>
      <c r="CU166" s="22" t="e">
        <f t="shared" si="319"/>
        <v>#DIV/0!</v>
      </c>
      <c r="CV166" s="22">
        <f t="shared" si="320"/>
        <v>0</v>
      </c>
      <c r="CW166" s="22">
        <f t="shared" si="321"/>
        <v>0</v>
      </c>
      <c r="CX166" s="22">
        <f t="shared" si="322"/>
        <v>0</v>
      </c>
      <c r="CY166" s="22" t="e">
        <f t="shared" si="323"/>
        <v>#DIV/0!</v>
      </c>
      <c r="CZ166" s="22">
        <f t="shared" si="324"/>
        <v>0</v>
      </c>
      <c r="DA166" s="22">
        <f t="shared" si="325"/>
        <v>0</v>
      </c>
      <c r="DB166" s="22">
        <f t="shared" si="326"/>
        <v>0</v>
      </c>
      <c r="DC166" s="22">
        <f t="shared" si="327"/>
        <v>0</v>
      </c>
      <c r="DE166" s="22">
        <f t="shared" si="296"/>
        <v>0</v>
      </c>
      <c r="DF166" s="22">
        <f t="shared" si="297"/>
        <v>1</v>
      </c>
      <c r="DG166" s="22">
        <f t="shared" si="298"/>
        <v>1</v>
      </c>
      <c r="DH166" s="22">
        <f t="shared" si="299"/>
        <v>0</v>
      </c>
      <c r="DI166" s="22">
        <f t="shared" si="300"/>
        <v>0</v>
      </c>
      <c r="DJ166" s="22">
        <f t="shared" si="301"/>
        <v>0</v>
      </c>
      <c r="DK166" s="22">
        <f t="shared" si="302"/>
        <v>0</v>
      </c>
      <c r="DL166" s="22">
        <f t="shared" si="303"/>
        <v>0</v>
      </c>
      <c r="DM166" s="22">
        <f t="shared" si="304"/>
        <v>0</v>
      </c>
      <c r="DN166" s="22">
        <f t="shared" si="305"/>
        <v>0</v>
      </c>
      <c r="DO166" s="22">
        <f t="shared" si="306"/>
        <v>0</v>
      </c>
      <c r="DP166" s="22">
        <f t="shared" si="307"/>
        <v>0</v>
      </c>
      <c r="DQ166" s="22">
        <f t="shared" si="308"/>
        <v>0</v>
      </c>
    </row>
    <row r="167" spans="1:121" s="22" customFormat="1" ht="15.75" thickBot="1">
      <c r="A167" s="22" t="str">
        <f>UFMG!A13</f>
        <v>UFMG</v>
      </c>
      <c r="B167" s="22">
        <f>UFMG!B13</f>
        <v>11</v>
      </c>
      <c r="C167" s="22" t="str">
        <f>UFMG!C13</f>
        <v>Marcelo Velloso</v>
      </c>
      <c r="D167" s="99" t="str">
        <f>UFMG!D13</f>
        <v>P</v>
      </c>
      <c r="E167" s="22">
        <f>UFMG!E13</f>
        <v>0</v>
      </c>
      <c r="F167" s="22">
        <f>UFMG!F13</f>
        <v>1</v>
      </c>
      <c r="G167" s="22">
        <f>UFMG!G13</f>
        <v>1</v>
      </c>
      <c r="H167" s="22">
        <f>UFMG!H13</f>
        <v>2</v>
      </c>
      <c r="I167" s="22">
        <f>UFMG!I13</f>
        <v>0</v>
      </c>
      <c r="J167" s="22">
        <f>UFMG!J13</f>
        <v>0</v>
      </c>
      <c r="K167" s="22">
        <f>UFMG!K13</f>
        <v>0</v>
      </c>
      <c r="L167" s="22">
        <f>UFMG!L13</f>
        <v>0</v>
      </c>
      <c r="M167" s="22">
        <f>UFMG!M13</f>
        <v>0</v>
      </c>
      <c r="N167" s="22">
        <f>UFMG!N13</f>
        <v>0</v>
      </c>
      <c r="O167" s="22">
        <f>UFMG!O13</f>
        <v>0</v>
      </c>
      <c r="P167" s="22">
        <f>UFMG!P13</f>
        <v>0</v>
      </c>
      <c r="Q167" s="22">
        <f>UFMG!Q13</f>
        <v>0</v>
      </c>
      <c r="R167" s="22">
        <f>UFMG!R13</f>
        <v>0</v>
      </c>
      <c r="S167" s="22">
        <f>UFMG!S13</f>
        <v>0</v>
      </c>
      <c r="T167" s="99" t="str">
        <f>UFMG!T13</f>
        <v>P</v>
      </c>
      <c r="U167" s="22">
        <f>UFMG!U13</f>
        <v>0</v>
      </c>
      <c r="V167" s="22">
        <f>UFMG!V13</f>
        <v>0</v>
      </c>
      <c r="W167" s="22">
        <f>UFMG!W13</f>
        <v>1</v>
      </c>
      <c r="X167" s="22">
        <f>UFMG!X13</f>
        <v>0</v>
      </c>
      <c r="Y167" s="22">
        <f>UFMG!Y13</f>
        <v>0</v>
      </c>
      <c r="Z167" s="22">
        <f>UFMG!Z13</f>
        <v>0</v>
      </c>
      <c r="AA167" s="22">
        <f>UFMG!AA13</f>
        <v>0</v>
      </c>
      <c r="AB167" s="22">
        <f>UFMG!AB13</f>
        <v>0</v>
      </c>
      <c r="AC167" s="22">
        <f>UFMG!AC13</f>
        <v>0</v>
      </c>
      <c r="AD167" s="22">
        <f>UFMG!AD13</f>
        <v>0</v>
      </c>
      <c r="AE167" s="22">
        <f>UFMG!AE13</f>
        <v>0</v>
      </c>
      <c r="AF167" s="22">
        <f>UFMG!AF13</f>
        <v>0</v>
      </c>
      <c r="AG167" s="22">
        <f>UFMG!AG13</f>
        <v>0</v>
      </c>
      <c r="AH167" s="22">
        <f>UFMG!AH13</f>
        <v>0</v>
      </c>
      <c r="AI167" s="22">
        <f>UFMG!AI13</f>
        <v>0</v>
      </c>
      <c r="AJ167" s="48"/>
      <c r="AK167" s="89"/>
      <c r="AL167" s="31"/>
      <c r="AM167" s="31"/>
      <c r="AN167" s="25"/>
      <c r="AO167" s="25"/>
      <c r="AP167" s="25"/>
      <c r="AQ167" s="25"/>
      <c r="AR167" s="26"/>
      <c r="AS167" s="24"/>
      <c r="AT167" s="24"/>
      <c r="AU167" s="24"/>
      <c r="AV167" s="24"/>
      <c r="AW167" s="24"/>
      <c r="AX167" s="24"/>
      <c r="AY167" s="24"/>
      <c r="AZ167" s="27">
        <f t="shared" si="268"/>
        <v>2</v>
      </c>
      <c r="BA167" s="28">
        <f t="shared" si="269"/>
        <v>0</v>
      </c>
      <c r="BB167" s="29">
        <f t="shared" si="270"/>
        <v>1</v>
      </c>
      <c r="BC167" s="29">
        <f t="shared" si="271"/>
        <v>1</v>
      </c>
      <c r="BD167" s="29">
        <f t="shared" si="272"/>
        <v>2</v>
      </c>
      <c r="BE167" s="29">
        <f t="shared" si="273"/>
        <v>3</v>
      </c>
      <c r="BF167" s="29">
        <f t="shared" si="274"/>
        <v>2</v>
      </c>
      <c r="BG167" s="29">
        <f t="shared" si="275"/>
        <v>5</v>
      </c>
      <c r="BH167" s="29">
        <f t="shared" si="276"/>
        <v>0</v>
      </c>
      <c r="BI167" s="29">
        <f t="shared" si="277"/>
        <v>0</v>
      </c>
      <c r="BJ167" s="29">
        <f t="shared" si="278"/>
        <v>0</v>
      </c>
      <c r="BK167" s="29">
        <f t="shared" si="279"/>
        <v>0</v>
      </c>
      <c r="BL167" s="29">
        <f t="shared" si="280"/>
        <v>0</v>
      </c>
      <c r="BM167" s="29">
        <f t="shared" si="281"/>
        <v>0</v>
      </c>
      <c r="BN167" s="29">
        <f t="shared" si="282"/>
        <v>0</v>
      </c>
      <c r="BO167" s="29">
        <f t="shared" si="283"/>
        <v>0</v>
      </c>
      <c r="BP167" s="29">
        <f t="shared" si="284"/>
        <v>0</v>
      </c>
      <c r="BQ167" s="29">
        <f t="shared" si="285"/>
        <v>0</v>
      </c>
      <c r="BR167" s="29">
        <f t="shared" si="286"/>
        <v>0</v>
      </c>
      <c r="BS167" s="29">
        <f t="shared" si="287"/>
        <v>0</v>
      </c>
      <c r="BT167" s="29">
        <f t="shared" si="288"/>
        <v>0</v>
      </c>
      <c r="BU167" s="30">
        <f t="shared" si="289"/>
        <v>0</v>
      </c>
      <c r="BV167" s="30">
        <f t="shared" si="290"/>
        <v>0</v>
      </c>
      <c r="BX167" s="28">
        <f t="shared" si="291"/>
        <v>280</v>
      </c>
      <c r="BY167" s="29">
        <f t="shared" si="292"/>
        <v>0</v>
      </c>
      <c r="BZ167" s="29">
        <f t="shared" si="293"/>
        <v>0</v>
      </c>
      <c r="CA167" s="29">
        <f t="shared" si="294"/>
        <v>0</v>
      </c>
      <c r="CB167" s="29">
        <f t="shared" si="295"/>
        <v>0</v>
      </c>
      <c r="CC167" s="30">
        <f t="shared" si="223"/>
        <v>280</v>
      </c>
      <c r="CD167" s="156">
        <f t="shared" si="201"/>
        <v>133.33333333333334</v>
      </c>
      <c r="CE167" s="22">
        <f t="shared" si="224"/>
        <v>3</v>
      </c>
      <c r="CF167" s="156">
        <f t="shared" si="202"/>
        <v>93.333333333333343</v>
      </c>
      <c r="CG167" s="22">
        <f t="shared" si="225"/>
        <v>4</v>
      </c>
      <c r="CH167" s="156">
        <f t="shared" si="203"/>
        <v>53.333333333333343</v>
      </c>
      <c r="CI167" s="22">
        <f t="shared" si="226"/>
        <v>5</v>
      </c>
      <c r="CJ167" s="22">
        <f t="shared" si="309"/>
        <v>0.34971585586710796</v>
      </c>
      <c r="CK167" s="22">
        <f t="shared" si="310"/>
        <v>0.34971585586710796</v>
      </c>
      <c r="CM167" s="22">
        <f t="shared" si="311"/>
        <v>0</v>
      </c>
      <c r="CN167" s="22">
        <f t="shared" si="312"/>
        <v>0.31746031746031744</v>
      </c>
      <c r="CO167" s="22">
        <f t="shared" si="313"/>
        <v>0.39761431411530812</v>
      </c>
      <c r="CP167" s="22">
        <f t="shared" si="314"/>
        <v>0.88105726872246692</v>
      </c>
      <c r="CQ167" s="22">
        <f t="shared" si="315"/>
        <v>0</v>
      </c>
      <c r="CR167" s="22">
        <f t="shared" si="316"/>
        <v>0</v>
      </c>
      <c r="CS167" s="22">
        <f t="shared" si="317"/>
        <v>0</v>
      </c>
      <c r="CT167" s="22" t="e">
        <f t="shared" si="318"/>
        <v>#DIV/0!</v>
      </c>
      <c r="CU167" s="22" t="e">
        <f t="shared" si="319"/>
        <v>#DIV/0!</v>
      </c>
      <c r="CV167" s="22">
        <f t="shared" si="320"/>
        <v>0</v>
      </c>
      <c r="CW167" s="22">
        <f t="shared" si="321"/>
        <v>0</v>
      </c>
      <c r="CX167" s="22">
        <f t="shared" si="322"/>
        <v>0</v>
      </c>
      <c r="CY167" s="22" t="e">
        <f t="shared" si="323"/>
        <v>#DIV/0!</v>
      </c>
      <c r="CZ167" s="22">
        <f t="shared" si="324"/>
        <v>0</v>
      </c>
      <c r="DA167" s="22">
        <f t="shared" si="325"/>
        <v>0</v>
      </c>
      <c r="DB167" s="22">
        <f t="shared" si="326"/>
        <v>0</v>
      </c>
      <c r="DC167" s="22">
        <f t="shared" si="327"/>
        <v>0</v>
      </c>
      <c r="DE167" s="22">
        <f t="shared" si="296"/>
        <v>0</v>
      </c>
      <c r="DF167" s="22">
        <f t="shared" si="297"/>
        <v>1</v>
      </c>
      <c r="DG167" s="22">
        <f t="shared" si="298"/>
        <v>1</v>
      </c>
      <c r="DH167" s="22">
        <f t="shared" si="299"/>
        <v>1</v>
      </c>
      <c r="DI167" s="22">
        <f t="shared" si="300"/>
        <v>0</v>
      </c>
      <c r="DJ167" s="22">
        <f t="shared" si="301"/>
        <v>0</v>
      </c>
      <c r="DK167" s="22">
        <f t="shared" si="302"/>
        <v>0</v>
      </c>
      <c r="DL167" s="22">
        <f t="shared" si="303"/>
        <v>0</v>
      </c>
      <c r="DM167" s="22">
        <f t="shared" si="304"/>
        <v>0</v>
      </c>
      <c r="DN167" s="22">
        <f t="shared" si="305"/>
        <v>0</v>
      </c>
      <c r="DO167" s="22">
        <f t="shared" si="306"/>
        <v>0</v>
      </c>
      <c r="DP167" s="22">
        <f t="shared" si="307"/>
        <v>0</v>
      </c>
      <c r="DQ167" s="22">
        <f t="shared" si="308"/>
        <v>0</v>
      </c>
    </row>
    <row r="168" spans="1:121" s="22" customFormat="1" ht="15.75" thickBot="1">
      <c r="A168" s="22" t="str">
        <f>UFMG!A14</f>
        <v>UFMG</v>
      </c>
      <c r="B168" s="22">
        <f>UFMG!B14</f>
        <v>12</v>
      </c>
      <c r="C168" s="22" t="str">
        <f>UFMG!C14</f>
        <v>Marcos Antônio de Resende</v>
      </c>
      <c r="D168" s="99" t="str">
        <f>UFMG!D14</f>
        <v>P</v>
      </c>
      <c r="E168" s="22">
        <f>UFMG!E14</f>
        <v>0</v>
      </c>
      <c r="F168" s="22">
        <f>UFMG!F14</f>
        <v>0</v>
      </c>
      <c r="G168" s="22">
        <f>UFMG!G14</f>
        <v>0</v>
      </c>
      <c r="H168" s="22">
        <f>UFMG!H14</f>
        <v>1</v>
      </c>
      <c r="I168" s="22">
        <f>UFMG!I14</f>
        <v>0</v>
      </c>
      <c r="J168" s="22">
        <f>UFMG!J14</f>
        <v>0</v>
      </c>
      <c r="K168" s="22">
        <f>UFMG!K14</f>
        <v>0</v>
      </c>
      <c r="L168" s="22">
        <f>UFMG!L14</f>
        <v>0</v>
      </c>
      <c r="M168" s="22">
        <f>UFMG!M14</f>
        <v>0</v>
      </c>
      <c r="N168" s="22">
        <f>UFMG!N14</f>
        <v>0</v>
      </c>
      <c r="O168" s="22">
        <f>UFMG!O14</f>
        <v>0</v>
      </c>
      <c r="P168" s="22">
        <f>UFMG!P14</f>
        <v>0</v>
      </c>
      <c r="Q168" s="22">
        <f>UFMG!Q14</f>
        <v>0</v>
      </c>
      <c r="R168" s="22">
        <f>UFMG!R14</f>
        <v>0</v>
      </c>
      <c r="S168" s="22">
        <f>UFMG!S14</f>
        <v>0</v>
      </c>
      <c r="T168" s="99" t="str">
        <f>UFMG!T14</f>
        <v>P</v>
      </c>
      <c r="U168" s="22">
        <f>UFMG!U14</f>
        <v>0</v>
      </c>
      <c r="V168" s="22">
        <f>UFMG!V14</f>
        <v>0</v>
      </c>
      <c r="W168" s="22">
        <f>UFMG!W14</f>
        <v>0</v>
      </c>
      <c r="X168" s="22">
        <f>UFMG!X14</f>
        <v>2</v>
      </c>
      <c r="Y168" s="22">
        <f>UFMG!Y14</f>
        <v>0</v>
      </c>
      <c r="Z168" s="22">
        <f>UFMG!Z14</f>
        <v>0</v>
      </c>
      <c r="AA168" s="22">
        <f>UFMG!AA14</f>
        <v>0</v>
      </c>
      <c r="AB168" s="22">
        <f>UFMG!AB14</f>
        <v>0</v>
      </c>
      <c r="AC168" s="22">
        <f>UFMG!AC14</f>
        <v>0</v>
      </c>
      <c r="AD168" s="22">
        <f>UFMG!AD14</f>
        <v>0</v>
      </c>
      <c r="AE168" s="22">
        <f>UFMG!AE14</f>
        <v>0</v>
      </c>
      <c r="AF168" s="22">
        <f>UFMG!AF14</f>
        <v>0</v>
      </c>
      <c r="AG168" s="22">
        <f>UFMG!AG14</f>
        <v>0</v>
      </c>
      <c r="AH168" s="22">
        <f>UFMG!AH14</f>
        <v>0</v>
      </c>
      <c r="AI168" s="22">
        <f>UFMG!AI14</f>
        <v>0</v>
      </c>
      <c r="AJ168" s="48"/>
      <c r="AK168" s="89"/>
      <c r="AL168" s="31"/>
      <c r="AM168" s="31"/>
      <c r="AN168" s="25"/>
      <c r="AO168" s="25"/>
      <c r="AP168" s="25"/>
      <c r="AQ168" s="25"/>
      <c r="AR168" s="26"/>
      <c r="AS168" s="24"/>
      <c r="AT168" s="24"/>
      <c r="AU168" s="24"/>
      <c r="AV168" s="24"/>
      <c r="AW168" s="24"/>
      <c r="AX168" s="24"/>
      <c r="AY168" s="24"/>
      <c r="AZ168" s="27">
        <f t="shared" si="268"/>
        <v>2</v>
      </c>
      <c r="BA168" s="28">
        <f t="shared" si="269"/>
        <v>0</v>
      </c>
      <c r="BB168" s="29">
        <f t="shared" si="270"/>
        <v>0</v>
      </c>
      <c r="BC168" s="29">
        <f t="shared" si="271"/>
        <v>0</v>
      </c>
      <c r="BD168" s="29">
        <f t="shared" si="272"/>
        <v>0</v>
      </c>
      <c r="BE168" s="29">
        <f t="shared" si="273"/>
        <v>0</v>
      </c>
      <c r="BF168" s="29">
        <f t="shared" si="274"/>
        <v>3</v>
      </c>
      <c r="BG168" s="29">
        <f t="shared" si="275"/>
        <v>3</v>
      </c>
      <c r="BH168" s="29">
        <f t="shared" si="276"/>
        <v>0</v>
      </c>
      <c r="BI168" s="29">
        <f t="shared" si="277"/>
        <v>0</v>
      </c>
      <c r="BJ168" s="29">
        <f t="shared" si="278"/>
        <v>0</v>
      </c>
      <c r="BK168" s="29">
        <f t="shared" si="279"/>
        <v>0</v>
      </c>
      <c r="BL168" s="29">
        <f t="shared" si="280"/>
        <v>0</v>
      </c>
      <c r="BM168" s="29">
        <f t="shared" si="281"/>
        <v>0</v>
      </c>
      <c r="BN168" s="29">
        <f t="shared" si="282"/>
        <v>0</v>
      </c>
      <c r="BO168" s="29">
        <f t="shared" si="283"/>
        <v>0</v>
      </c>
      <c r="BP168" s="29">
        <f t="shared" si="284"/>
        <v>0</v>
      </c>
      <c r="BQ168" s="29">
        <f t="shared" si="285"/>
        <v>0</v>
      </c>
      <c r="BR168" s="29">
        <f t="shared" si="286"/>
        <v>0</v>
      </c>
      <c r="BS168" s="29">
        <f t="shared" si="287"/>
        <v>0</v>
      </c>
      <c r="BT168" s="29">
        <f t="shared" si="288"/>
        <v>0</v>
      </c>
      <c r="BU168" s="30">
        <f t="shared" si="289"/>
        <v>0</v>
      </c>
      <c r="BV168" s="30">
        <f t="shared" si="290"/>
        <v>0</v>
      </c>
      <c r="BX168" s="28">
        <f t="shared" si="291"/>
        <v>120</v>
      </c>
      <c r="BY168" s="29">
        <f t="shared" si="292"/>
        <v>0</v>
      </c>
      <c r="BZ168" s="29">
        <f t="shared" si="293"/>
        <v>0</v>
      </c>
      <c r="CA168" s="29">
        <f t="shared" si="294"/>
        <v>0</v>
      </c>
      <c r="CB168" s="29">
        <f t="shared" si="295"/>
        <v>0</v>
      </c>
      <c r="CC168" s="30">
        <f t="shared" si="223"/>
        <v>120</v>
      </c>
      <c r="CD168" s="156">
        <f t="shared" si="201"/>
        <v>-26.666666666666657</v>
      </c>
      <c r="CE168" s="22" t="str">
        <f t="shared" si="224"/>
        <v>NAO</v>
      </c>
      <c r="CF168" s="156">
        <f t="shared" si="202"/>
        <v>-66.666666666666657</v>
      </c>
      <c r="CG168" s="22" t="str">
        <f t="shared" si="225"/>
        <v>NAO</v>
      </c>
      <c r="CH168" s="156">
        <f t="shared" si="203"/>
        <v>-106.66666666666666</v>
      </c>
      <c r="CI168" s="22" t="str">
        <f t="shared" si="226"/>
        <v>NAO</v>
      </c>
      <c r="CJ168" s="22">
        <f t="shared" si="309"/>
        <v>0.14987822394304628</v>
      </c>
      <c r="CK168" s="22">
        <f t="shared" si="310"/>
        <v>0.14987822394304628</v>
      </c>
      <c r="CM168" s="22">
        <f t="shared" si="311"/>
        <v>0</v>
      </c>
      <c r="CN168" s="22">
        <f t="shared" si="312"/>
        <v>0</v>
      </c>
      <c r="CO168" s="22">
        <f t="shared" si="313"/>
        <v>0</v>
      </c>
      <c r="CP168" s="22">
        <f t="shared" si="314"/>
        <v>1.3215859030837005</v>
      </c>
      <c r="CQ168" s="22">
        <f t="shared" si="315"/>
        <v>0</v>
      </c>
      <c r="CR168" s="22">
        <f t="shared" si="316"/>
        <v>0</v>
      </c>
      <c r="CS168" s="22">
        <f t="shared" si="317"/>
        <v>0</v>
      </c>
      <c r="CT168" s="22" t="e">
        <f t="shared" si="318"/>
        <v>#DIV/0!</v>
      </c>
      <c r="CU168" s="22" t="e">
        <f t="shared" si="319"/>
        <v>#DIV/0!</v>
      </c>
      <c r="CV168" s="22">
        <f t="shared" si="320"/>
        <v>0</v>
      </c>
      <c r="CW168" s="22">
        <f t="shared" si="321"/>
        <v>0</v>
      </c>
      <c r="CX168" s="22">
        <f t="shared" si="322"/>
        <v>0</v>
      </c>
      <c r="CY168" s="22" t="e">
        <f t="shared" si="323"/>
        <v>#DIV/0!</v>
      </c>
      <c r="CZ168" s="22">
        <f t="shared" si="324"/>
        <v>0</v>
      </c>
      <c r="DA168" s="22">
        <f t="shared" si="325"/>
        <v>0</v>
      </c>
      <c r="DB168" s="22">
        <f t="shared" si="326"/>
        <v>0</v>
      </c>
      <c r="DC168" s="22">
        <f t="shared" si="327"/>
        <v>0</v>
      </c>
      <c r="DE168" s="22">
        <f t="shared" si="296"/>
        <v>0</v>
      </c>
      <c r="DF168" s="22">
        <f t="shared" si="297"/>
        <v>0</v>
      </c>
      <c r="DG168" s="22">
        <f t="shared" si="298"/>
        <v>0</v>
      </c>
      <c r="DH168" s="22">
        <f t="shared" si="299"/>
        <v>1</v>
      </c>
      <c r="DI168" s="22">
        <f t="shared" si="300"/>
        <v>0</v>
      </c>
      <c r="DJ168" s="22">
        <f t="shared" si="301"/>
        <v>0</v>
      </c>
      <c r="DK168" s="22">
        <f t="shared" si="302"/>
        <v>0</v>
      </c>
      <c r="DL168" s="22">
        <f t="shared" si="303"/>
        <v>0</v>
      </c>
      <c r="DM168" s="22">
        <f t="shared" si="304"/>
        <v>0</v>
      </c>
      <c r="DN168" s="22">
        <f t="shared" si="305"/>
        <v>0</v>
      </c>
      <c r="DO168" s="22">
        <f t="shared" si="306"/>
        <v>0</v>
      </c>
      <c r="DP168" s="22">
        <f t="shared" si="307"/>
        <v>0</v>
      </c>
      <c r="DQ168" s="22">
        <f t="shared" si="308"/>
        <v>0</v>
      </c>
    </row>
    <row r="169" spans="1:121" s="22" customFormat="1" ht="15.75" thickBot="1">
      <c r="A169" s="22" t="str">
        <f>UFMG!A15</f>
        <v>UFMG</v>
      </c>
      <c r="B169" s="22">
        <f>UFMG!B15</f>
        <v>13</v>
      </c>
      <c r="C169" s="22" t="str">
        <f>UFMG!C15</f>
        <v>Marisa Cotta Mancini</v>
      </c>
      <c r="D169" s="99" t="str">
        <f>UFMG!D15</f>
        <v>P</v>
      </c>
      <c r="E169" s="22">
        <f>UFMG!E15</f>
        <v>2</v>
      </c>
      <c r="F169" s="22">
        <f>UFMG!F15</f>
        <v>1</v>
      </c>
      <c r="G169" s="22">
        <f>UFMG!G15</f>
        <v>4</v>
      </c>
      <c r="H169" s="22">
        <f>UFMG!H15</f>
        <v>7</v>
      </c>
      <c r="I169" s="22">
        <f>UFMG!I15</f>
        <v>0</v>
      </c>
      <c r="J169" s="22">
        <f>UFMG!J15</f>
        <v>0</v>
      </c>
      <c r="K169" s="22">
        <f>UFMG!K15</f>
        <v>0</v>
      </c>
      <c r="L169" s="22">
        <f>UFMG!L15</f>
        <v>0</v>
      </c>
      <c r="M169" s="22">
        <f>UFMG!M15</f>
        <v>0</v>
      </c>
      <c r="N169" s="22">
        <f>UFMG!N15</f>
        <v>0</v>
      </c>
      <c r="O169" s="22">
        <f>UFMG!O15</f>
        <v>0</v>
      </c>
      <c r="P169" s="22">
        <f>UFMG!P15</f>
        <v>0</v>
      </c>
      <c r="Q169" s="22">
        <f>UFMG!Q15</f>
        <v>0</v>
      </c>
      <c r="R169" s="22">
        <f>UFMG!R15</f>
        <v>0</v>
      </c>
      <c r="S169" s="22">
        <f>UFMG!S15</f>
        <v>0</v>
      </c>
      <c r="T169" s="99" t="str">
        <f>UFMG!T15</f>
        <v>P</v>
      </c>
      <c r="U169" s="22">
        <f>UFMG!U15</f>
        <v>0</v>
      </c>
      <c r="V169" s="22">
        <f>UFMG!V15</f>
        <v>2</v>
      </c>
      <c r="W169" s="22">
        <f>UFMG!W15</f>
        <v>2</v>
      </c>
      <c r="X169" s="22">
        <f>UFMG!X15</f>
        <v>1</v>
      </c>
      <c r="Y169" s="22">
        <f>UFMG!Y15</f>
        <v>0</v>
      </c>
      <c r="Z169" s="22">
        <f>UFMG!Z15</f>
        <v>0</v>
      </c>
      <c r="AA169" s="22">
        <f>UFMG!AA15</f>
        <v>0</v>
      </c>
      <c r="AB169" s="22">
        <f>UFMG!AB15</f>
        <v>0</v>
      </c>
      <c r="AC169" s="22">
        <f>UFMG!AC15</f>
        <v>0</v>
      </c>
      <c r="AD169" s="22">
        <f>UFMG!AD15</f>
        <v>0</v>
      </c>
      <c r="AE169" s="22">
        <f>UFMG!AE15</f>
        <v>0</v>
      </c>
      <c r="AF169" s="22">
        <f>UFMG!AF15</f>
        <v>0</v>
      </c>
      <c r="AG169" s="22">
        <f>UFMG!AG15</f>
        <v>0</v>
      </c>
      <c r="AH169" s="22">
        <f>UFMG!AH15</f>
        <v>0</v>
      </c>
      <c r="AI169" s="22">
        <f>UFMG!AI15</f>
        <v>0</v>
      </c>
      <c r="AJ169" s="48"/>
      <c r="AK169" s="89"/>
      <c r="AL169" s="31"/>
      <c r="AM169" s="31"/>
      <c r="AN169" s="25"/>
      <c r="AO169" s="25"/>
      <c r="AP169" s="25"/>
      <c r="AQ169" s="25"/>
      <c r="AR169" s="26"/>
      <c r="AS169" s="24"/>
      <c r="AT169" s="24"/>
      <c r="AU169" s="24"/>
      <c r="AV169" s="24"/>
      <c r="AW169" s="24"/>
      <c r="AX169" s="24"/>
      <c r="AY169" s="24"/>
      <c r="AZ169" s="27">
        <f t="shared" si="268"/>
        <v>2</v>
      </c>
      <c r="BA169" s="28">
        <f t="shared" si="269"/>
        <v>2</v>
      </c>
      <c r="BB169" s="29">
        <f t="shared" si="270"/>
        <v>3</v>
      </c>
      <c r="BC169" s="29">
        <f t="shared" si="271"/>
        <v>5</v>
      </c>
      <c r="BD169" s="29">
        <f t="shared" si="272"/>
        <v>6</v>
      </c>
      <c r="BE169" s="29">
        <f t="shared" si="273"/>
        <v>11</v>
      </c>
      <c r="BF169" s="29">
        <f t="shared" si="274"/>
        <v>8</v>
      </c>
      <c r="BG169" s="29">
        <f t="shared" si="275"/>
        <v>19</v>
      </c>
      <c r="BH169" s="29">
        <f t="shared" si="276"/>
        <v>0</v>
      </c>
      <c r="BI169" s="29">
        <f t="shared" si="277"/>
        <v>0</v>
      </c>
      <c r="BJ169" s="29">
        <f t="shared" si="278"/>
        <v>0</v>
      </c>
      <c r="BK169" s="29">
        <f t="shared" si="279"/>
        <v>0</v>
      </c>
      <c r="BL169" s="29">
        <f t="shared" si="280"/>
        <v>0</v>
      </c>
      <c r="BM169" s="29">
        <f t="shared" si="281"/>
        <v>0</v>
      </c>
      <c r="BN169" s="29">
        <f t="shared" si="282"/>
        <v>0</v>
      </c>
      <c r="BO169" s="29">
        <f t="shared" si="283"/>
        <v>0</v>
      </c>
      <c r="BP169" s="29">
        <f t="shared" si="284"/>
        <v>0</v>
      </c>
      <c r="BQ169" s="29">
        <f t="shared" si="285"/>
        <v>0</v>
      </c>
      <c r="BR169" s="29">
        <f t="shared" si="286"/>
        <v>0</v>
      </c>
      <c r="BS169" s="29">
        <f t="shared" si="287"/>
        <v>0</v>
      </c>
      <c r="BT169" s="29">
        <f t="shared" si="288"/>
        <v>0</v>
      </c>
      <c r="BU169" s="30">
        <f t="shared" si="289"/>
        <v>0</v>
      </c>
      <c r="BV169" s="30">
        <f t="shared" si="290"/>
        <v>0</v>
      </c>
      <c r="BX169" s="28">
        <f t="shared" si="291"/>
        <v>1120</v>
      </c>
      <c r="BY169" s="29">
        <f t="shared" si="292"/>
        <v>0</v>
      </c>
      <c r="BZ169" s="29">
        <f t="shared" si="293"/>
        <v>0</v>
      </c>
      <c r="CA169" s="29">
        <f t="shared" si="294"/>
        <v>0</v>
      </c>
      <c r="CB169" s="29">
        <f t="shared" si="295"/>
        <v>0</v>
      </c>
      <c r="CC169" s="30">
        <f t="shared" si="223"/>
        <v>1120</v>
      </c>
      <c r="CD169" s="156">
        <f t="shared" si="201"/>
        <v>973.33333333333337</v>
      </c>
      <c r="CE169" s="22">
        <f t="shared" si="224"/>
        <v>3</v>
      </c>
      <c r="CF169" s="156">
        <f t="shared" si="202"/>
        <v>933.33333333333337</v>
      </c>
      <c r="CG169" s="22">
        <f t="shared" si="225"/>
        <v>4</v>
      </c>
      <c r="CH169" s="156">
        <f t="shared" si="203"/>
        <v>893.33333333333337</v>
      </c>
      <c r="CI169" s="22">
        <f t="shared" si="226"/>
        <v>5</v>
      </c>
      <c r="CJ169" s="22">
        <f t="shared" si="309"/>
        <v>1.3988634234684318</v>
      </c>
      <c r="CK169" s="22">
        <f t="shared" si="310"/>
        <v>1.3988634234684318</v>
      </c>
      <c r="CM169" s="22">
        <f t="shared" si="311"/>
        <v>1.6</v>
      </c>
      <c r="CN169" s="22">
        <f t="shared" si="312"/>
        <v>0.95238095238095244</v>
      </c>
      <c r="CO169" s="22">
        <f t="shared" si="313"/>
        <v>1.1928429423459244</v>
      </c>
      <c r="CP169" s="22">
        <f t="shared" si="314"/>
        <v>3.5242290748898677</v>
      </c>
      <c r="CQ169" s="22">
        <f t="shared" si="315"/>
        <v>0</v>
      </c>
      <c r="CR169" s="22">
        <f t="shared" si="316"/>
        <v>0</v>
      </c>
      <c r="CS169" s="22">
        <f t="shared" si="317"/>
        <v>0</v>
      </c>
      <c r="CT169" s="22" t="e">
        <f t="shared" si="318"/>
        <v>#DIV/0!</v>
      </c>
      <c r="CU169" s="22" t="e">
        <f t="shared" si="319"/>
        <v>#DIV/0!</v>
      </c>
      <c r="CV169" s="22">
        <f t="shared" si="320"/>
        <v>0</v>
      </c>
      <c r="CW169" s="22">
        <f t="shared" si="321"/>
        <v>0</v>
      </c>
      <c r="CX169" s="22">
        <f t="shared" si="322"/>
        <v>0</v>
      </c>
      <c r="CY169" s="22" t="e">
        <f t="shared" si="323"/>
        <v>#DIV/0!</v>
      </c>
      <c r="CZ169" s="22">
        <f t="shared" si="324"/>
        <v>0</v>
      </c>
      <c r="DA169" s="22">
        <f t="shared" si="325"/>
        <v>0</v>
      </c>
      <c r="DB169" s="22">
        <f t="shared" si="326"/>
        <v>0</v>
      </c>
      <c r="DC169" s="22">
        <f t="shared" si="327"/>
        <v>0</v>
      </c>
      <c r="DE169" s="22">
        <f t="shared" si="296"/>
        <v>1</v>
      </c>
      <c r="DF169" s="22">
        <f t="shared" si="297"/>
        <v>1</v>
      </c>
      <c r="DG169" s="22">
        <f t="shared" si="298"/>
        <v>1</v>
      </c>
      <c r="DH169" s="22">
        <f t="shared" si="299"/>
        <v>1</v>
      </c>
      <c r="DI169" s="22">
        <f t="shared" si="300"/>
        <v>0</v>
      </c>
      <c r="DJ169" s="22">
        <f t="shared" si="301"/>
        <v>0</v>
      </c>
      <c r="DK169" s="22">
        <f t="shared" si="302"/>
        <v>0</v>
      </c>
      <c r="DL169" s="22">
        <f t="shared" si="303"/>
        <v>0</v>
      </c>
      <c r="DM169" s="22">
        <f t="shared" si="304"/>
        <v>0</v>
      </c>
      <c r="DN169" s="22">
        <f t="shared" si="305"/>
        <v>0</v>
      </c>
      <c r="DO169" s="22">
        <f t="shared" si="306"/>
        <v>0</v>
      </c>
      <c r="DP169" s="22">
        <f t="shared" si="307"/>
        <v>0</v>
      </c>
      <c r="DQ169" s="22">
        <f t="shared" si="308"/>
        <v>0</v>
      </c>
    </row>
    <row r="170" spans="1:121" s="22" customFormat="1" ht="15.75" thickBot="1">
      <c r="A170" s="22" t="str">
        <f>UFMG!A16</f>
        <v>UFMG</v>
      </c>
      <c r="B170" s="22">
        <f>UFMG!B16</f>
        <v>14</v>
      </c>
      <c r="C170" s="22" t="str">
        <f>UFMG!C16</f>
        <v>Paula Lanna Pereira da Silva</v>
      </c>
      <c r="D170" s="99" t="s">
        <v>70</v>
      </c>
      <c r="E170" s="22">
        <f>UFMG!E16</f>
        <v>0</v>
      </c>
      <c r="F170" s="22">
        <f>UFMG!F16</f>
        <v>0</v>
      </c>
      <c r="G170" s="22">
        <f>UFMG!G16</f>
        <v>0</v>
      </c>
      <c r="H170" s="22">
        <f>UFMG!H16</f>
        <v>0</v>
      </c>
      <c r="I170" s="22">
        <f>UFMG!I16</f>
        <v>0</v>
      </c>
      <c r="J170" s="22">
        <f>UFMG!J16</f>
        <v>0</v>
      </c>
      <c r="K170" s="22">
        <f>UFMG!K16</f>
        <v>0</v>
      </c>
      <c r="L170" s="22">
        <f>UFMG!L16</f>
        <v>0</v>
      </c>
      <c r="M170" s="22">
        <f>UFMG!M16</f>
        <v>0</v>
      </c>
      <c r="N170" s="22">
        <f>UFMG!N16</f>
        <v>0</v>
      </c>
      <c r="O170" s="22">
        <f>UFMG!O16</f>
        <v>0</v>
      </c>
      <c r="P170" s="22">
        <f>UFMG!P16</f>
        <v>0</v>
      </c>
      <c r="Q170" s="22">
        <f>UFMG!Q16</f>
        <v>0</v>
      </c>
      <c r="R170" s="22">
        <f>UFMG!R16</f>
        <v>0</v>
      </c>
      <c r="S170" s="22">
        <f>UFMG!S16</f>
        <v>0</v>
      </c>
      <c r="T170" s="99" t="str">
        <f>UFMG!T16</f>
        <v>P</v>
      </c>
      <c r="U170" s="22">
        <f>UFMG!U16</f>
        <v>0</v>
      </c>
      <c r="V170" s="22">
        <f>UFMG!V16</f>
        <v>0</v>
      </c>
      <c r="W170" s="22">
        <f>UFMG!W16</f>
        <v>0</v>
      </c>
      <c r="X170" s="22">
        <f>UFMG!X16</f>
        <v>0</v>
      </c>
      <c r="Y170" s="22">
        <f>UFMG!Y16</f>
        <v>0</v>
      </c>
      <c r="Z170" s="22">
        <f>UFMG!Z16</f>
        <v>0</v>
      </c>
      <c r="AA170" s="22">
        <f>UFMG!AA16</f>
        <v>0</v>
      </c>
      <c r="AB170" s="22">
        <f>UFMG!AB16</f>
        <v>0</v>
      </c>
      <c r="AC170" s="22">
        <f>UFMG!AC16</f>
        <v>0</v>
      </c>
      <c r="AD170" s="22">
        <f>UFMG!AD16</f>
        <v>0</v>
      </c>
      <c r="AE170" s="22">
        <f>UFMG!AE16</f>
        <v>0</v>
      </c>
      <c r="AF170" s="22">
        <f>UFMG!AF16</f>
        <v>0</v>
      </c>
      <c r="AG170" s="22">
        <f>UFMG!AG16</f>
        <v>0</v>
      </c>
      <c r="AH170" s="22">
        <f>UFMG!AH16</f>
        <v>0</v>
      </c>
      <c r="AI170" s="22">
        <f>UFMG!AI16</f>
        <v>0</v>
      </c>
      <c r="AJ170" s="48"/>
      <c r="AK170" s="89"/>
      <c r="AL170" s="31"/>
      <c r="AM170" s="31"/>
      <c r="AN170" s="25"/>
      <c r="AO170" s="25"/>
      <c r="AP170" s="25"/>
      <c r="AQ170" s="25"/>
      <c r="AR170" s="26"/>
      <c r="AS170" s="24"/>
      <c r="AT170" s="24"/>
      <c r="AU170" s="24"/>
      <c r="AV170" s="24"/>
      <c r="AW170" s="24"/>
      <c r="AX170" s="24"/>
      <c r="AY170" s="24"/>
      <c r="AZ170" s="27">
        <f t="shared" si="268"/>
        <v>1</v>
      </c>
      <c r="BA170" s="28">
        <f t="shared" si="269"/>
        <v>0</v>
      </c>
      <c r="BB170" s="29">
        <f t="shared" si="270"/>
        <v>0</v>
      </c>
      <c r="BC170" s="29">
        <f t="shared" si="271"/>
        <v>0</v>
      </c>
      <c r="BD170" s="29">
        <f t="shared" si="272"/>
        <v>0</v>
      </c>
      <c r="BE170" s="29">
        <f t="shared" si="273"/>
        <v>0</v>
      </c>
      <c r="BF170" s="29">
        <f t="shared" si="274"/>
        <v>0</v>
      </c>
      <c r="BG170" s="29">
        <f t="shared" si="275"/>
        <v>0</v>
      </c>
      <c r="BH170" s="29">
        <f t="shared" si="276"/>
        <v>0</v>
      </c>
      <c r="BI170" s="29">
        <f t="shared" si="277"/>
        <v>0</v>
      </c>
      <c r="BJ170" s="29">
        <f t="shared" si="278"/>
        <v>0</v>
      </c>
      <c r="BK170" s="29">
        <f t="shared" si="279"/>
        <v>0</v>
      </c>
      <c r="BL170" s="29">
        <f t="shared" si="280"/>
        <v>0</v>
      </c>
      <c r="BM170" s="29">
        <f t="shared" si="281"/>
        <v>0</v>
      </c>
      <c r="BN170" s="29">
        <f t="shared" si="282"/>
        <v>0</v>
      </c>
      <c r="BO170" s="29">
        <f t="shared" si="283"/>
        <v>0</v>
      </c>
      <c r="BP170" s="29">
        <f t="shared" si="284"/>
        <v>0</v>
      </c>
      <c r="BQ170" s="29">
        <f t="shared" si="285"/>
        <v>0</v>
      </c>
      <c r="BR170" s="29">
        <f t="shared" si="286"/>
        <v>0</v>
      </c>
      <c r="BS170" s="29">
        <f t="shared" si="287"/>
        <v>0</v>
      </c>
      <c r="BT170" s="29">
        <f t="shared" si="288"/>
        <v>0</v>
      </c>
      <c r="BU170" s="30">
        <f t="shared" si="289"/>
        <v>0</v>
      </c>
      <c r="BV170" s="30">
        <f t="shared" si="290"/>
        <v>0</v>
      </c>
      <c r="BX170" s="28">
        <f t="shared" si="291"/>
        <v>0</v>
      </c>
      <c r="BY170" s="29">
        <f t="shared" si="292"/>
        <v>0</v>
      </c>
      <c r="BZ170" s="29">
        <f t="shared" si="293"/>
        <v>0</v>
      </c>
      <c r="CA170" s="29">
        <f t="shared" si="294"/>
        <v>0</v>
      </c>
      <c r="CB170" s="29">
        <f t="shared" si="295"/>
        <v>0</v>
      </c>
      <c r="CC170" s="30">
        <f t="shared" si="223"/>
        <v>0</v>
      </c>
      <c r="CD170" s="156">
        <f t="shared" si="201"/>
        <v>-73.333333333333329</v>
      </c>
      <c r="CE170" s="22" t="str">
        <f t="shared" si="224"/>
        <v>NAO</v>
      </c>
      <c r="CF170" s="156">
        <f t="shared" si="202"/>
        <v>-93.333333333333329</v>
      </c>
      <c r="CG170" s="22" t="str">
        <f t="shared" si="225"/>
        <v>NAO</v>
      </c>
      <c r="CH170" s="156">
        <f t="shared" si="203"/>
        <v>-113.33333333333333</v>
      </c>
      <c r="CI170" s="22" t="str">
        <f t="shared" si="226"/>
        <v>NAO</v>
      </c>
      <c r="CJ170" s="22">
        <f t="shared" si="309"/>
        <v>0</v>
      </c>
      <c r="CK170" s="22">
        <f t="shared" si="310"/>
        <v>0</v>
      </c>
      <c r="CM170" s="22">
        <f t="shared" si="311"/>
        <v>0</v>
      </c>
      <c r="CN170" s="22">
        <f t="shared" si="312"/>
        <v>0</v>
      </c>
      <c r="CO170" s="22">
        <f t="shared" si="313"/>
        <v>0</v>
      </c>
      <c r="CP170" s="22">
        <f t="shared" si="314"/>
        <v>0</v>
      </c>
      <c r="CQ170" s="22">
        <f t="shared" si="315"/>
        <v>0</v>
      </c>
      <c r="CR170" s="22">
        <f t="shared" si="316"/>
        <v>0</v>
      </c>
      <c r="CS170" s="22">
        <f t="shared" si="317"/>
        <v>0</v>
      </c>
      <c r="CT170" s="22" t="e">
        <f t="shared" si="318"/>
        <v>#DIV/0!</v>
      </c>
      <c r="CU170" s="22" t="e">
        <f t="shared" si="319"/>
        <v>#DIV/0!</v>
      </c>
      <c r="CV170" s="22">
        <f t="shared" si="320"/>
        <v>0</v>
      </c>
      <c r="CW170" s="22">
        <f t="shared" si="321"/>
        <v>0</v>
      </c>
      <c r="CX170" s="22">
        <f t="shared" si="322"/>
        <v>0</v>
      </c>
      <c r="CY170" s="22" t="e">
        <f t="shared" si="323"/>
        <v>#DIV/0!</v>
      </c>
      <c r="CZ170" s="22">
        <f t="shared" si="324"/>
        <v>0</v>
      </c>
      <c r="DA170" s="22">
        <f t="shared" si="325"/>
        <v>0</v>
      </c>
      <c r="DB170" s="22">
        <f t="shared" si="326"/>
        <v>0</v>
      </c>
      <c r="DC170" s="22">
        <f t="shared" si="327"/>
        <v>0</v>
      </c>
      <c r="DE170" s="22">
        <f t="shared" si="296"/>
        <v>0</v>
      </c>
      <c r="DF170" s="22">
        <f t="shared" si="297"/>
        <v>0</v>
      </c>
      <c r="DG170" s="22">
        <f t="shared" si="298"/>
        <v>0</v>
      </c>
      <c r="DH170" s="22">
        <f t="shared" si="299"/>
        <v>0</v>
      </c>
      <c r="DI170" s="22">
        <f t="shared" si="300"/>
        <v>0</v>
      </c>
      <c r="DJ170" s="22">
        <f t="shared" si="301"/>
        <v>0</v>
      </c>
      <c r="DK170" s="22">
        <f t="shared" si="302"/>
        <v>0</v>
      </c>
      <c r="DL170" s="22">
        <f t="shared" si="303"/>
        <v>0</v>
      </c>
      <c r="DM170" s="22">
        <f t="shared" si="304"/>
        <v>0</v>
      </c>
      <c r="DN170" s="22">
        <f t="shared" si="305"/>
        <v>0</v>
      </c>
      <c r="DO170" s="22">
        <f t="shared" si="306"/>
        <v>0</v>
      </c>
      <c r="DP170" s="22">
        <f t="shared" si="307"/>
        <v>0</v>
      </c>
      <c r="DQ170" s="22">
        <f t="shared" si="308"/>
        <v>0</v>
      </c>
    </row>
    <row r="171" spans="1:121" s="22" customFormat="1" ht="15.75" thickBot="1">
      <c r="A171" s="22" t="str">
        <f>UFMG!A17</f>
        <v>UFMG</v>
      </c>
      <c r="B171" s="22">
        <f>UFMG!B17</f>
        <v>15</v>
      </c>
      <c r="C171" s="22" t="str">
        <f>UFMG!C17</f>
        <v>Raquel Rodrigues Britto</v>
      </c>
      <c r="D171" s="99" t="str">
        <f>UFMG!D17</f>
        <v>P</v>
      </c>
      <c r="E171" s="22">
        <f>UFMG!E17</f>
        <v>1</v>
      </c>
      <c r="F171" s="22">
        <f>UFMG!F17</f>
        <v>4</v>
      </c>
      <c r="G171" s="22">
        <f>UFMG!G17</f>
        <v>2</v>
      </c>
      <c r="H171" s="22">
        <f>UFMG!H17</f>
        <v>1</v>
      </c>
      <c r="I171" s="22">
        <f>UFMG!I17</f>
        <v>0</v>
      </c>
      <c r="J171" s="22">
        <f>UFMG!J17</f>
        <v>1</v>
      </c>
      <c r="K171" s="22">
        <f>UFMG!K17</f>
        <v>0</v>
      </c>
      <c r="L171" s="22">
        <f>UFMG!L17</f>
        <v>0</v>
      </c>
      <c r="M171" s="22">
        <f>UFMG!M17</f>
        <v>0</v>
      </c>
      <c r="N171" s="22">
        <f>UFMG!N17</f>
        <v>0</v>
      </c>
      <c r="O171" s="22">
        <f>UFMG!O17</f>
        <v>0</v>
      </c>
      <c r="P171" s="22">
        <f>UFMG!P17</f>
        <v>0</v>
      </c>
      <c r="Q171" s="22">
        <f>UFMG!Q17</f>
        <v>0</v>
      </c>
      <c r="R171" s="22">
        <f>UFMG!R17</f>
        <v>0</v>
      </c>
      <c r="S171" s="22">
        <f>UFMG!S17</f>
        <v>0</v>
      </c>
      <c r="T171" s="99" t="str">
        <f>UFMG!T17</f>
        <v>P</v>
      </c>
      <c r="U171" s="22">
        <f>UFMG!U17</f>
        <v>1</v>
      </c>
      <c r="V171" s="22">
        <f>UFMG!V17</f>
        <v>1</v>
      </c>
      <c r="W171" s="22">
        <f>UFMG!W17</f>
        <v>3</v>
      </c>
      <c r="X171" s="22">
        <f>UFMG!X17</f>
        <v>0</v>
      </c>
      <c r="Y171" s="22">
        <f>UFMG!Y17</f>
        <v>0</v>
      </c>
      <c r="Z171" s="22">
        <f>UFMG!Z17</f>
        <v>1</v>
      </c>
      <c r="AA171" s="22">
        <f>UFMG!AA17</f>
        <v>0</v>
      </c>
      <c r="AB171" s="22">
        <f>UFMG!AB17</f>
        <v>0</v>
      </c>
      <c r="AC171" s="22">
        <f>UFMG!AC17</f>
        <v>0</v>
      </c>
      <c r="AD171" s="22">
        <f>UFMG!AD17</f>
        <v>0</v>
      </c>
      <c r="AE171" s="22">
        <f>UFMG!AE17</f>
        <v>0</v>
      </c>
      <c r="AF171" s="22">
        <f>UFMG!AF17</f>
        <v>0</v>
      </c>
      <c r="AG171" s="22">
        <f>UFMG!AG17</f>
        <v>0</v>
      </c>
      <c r="AH171" s="22">
        <f>UFMG!AH17</f>
        <v>0</v>
      </c>
      <c r="AI171" s="22">
        <f>UFMG!AI17</f>
        <v>0</v>
      </c>
      <c r="AJ171" s="48"/>
      <c r="AK171" s="89"/>
      <c r="AL171" s="31"/>
      <c r="AM171" s="31"/>
      <c r="AN171" s="25"/>
      <c r="AO171" s="25"/>
      <c r="AP171" s="25"/>
      <c r="AQ171" s="25"/>
      <c r="AR171" s="26"/>
      <c r="AS171" s="24"/>
      <c r="AT171" s="24"/>
      <c r="AU171" s="24"/>
      <c r="AV171" s="24"/>
      <c r="AW171" s="24"/>
      <c r="AX171" s="24"/>
      <c r="AY171" s="24"/>
      <c r="AZ171" s="27">
        <f t="shared" si="268"/>
        <v>2</v>
      </c>
      <c r="BA171" s="28">
        <f t="shared" si="269"/>
        <v>2</v>
      </c>
      <c r="BB171" s="29">
        <f t="shared" si="270"/>
        <v>5</v>
      </c>
      <c r="BC171" s="29">
        <f t="shared" si="271"/>
        <v>7</v>
      </c>
      <c r="BD171" s="29">
        <f t="shared" si="272"/>
        <v>5</v>
      </c>
      <c r="BE171" s="29">
        <f t="shared" si="273"/>
        <v>12</v>
      </c>
      <c r="BF171" s="29">
        <f t="shared" si="274"/>
        <v>1</v>
      </c>
      <c r="BG171" s="29">
        <f t="shared" si="275"/>
        <v>13</v>
      </c>
      <c r="BH171" s="29">
        <f t="shared" si="276"/>
        <v>0</v>
      </c>
      <c r="BI171" s="29">
        <f t="shared" si="277"/>
        <v>2</v>
      </c>
      <c r="BJ171" s="29">
        <f t="shared" si="278"/>
        <v>0</v>
      </c>
      <c r="BK171" s="29">
        <f t="shared" si="279"/>
        <v>0</v>
      </c>
      <c r="BL171" s="29">
        <f t="shared" si="280"/>
        <v>0</v>
      </c>
      <c r="BM171" s="29">
        <f t="shared" si="281"/>
        <v>0</v>
      </c>
      <c r="BN171" s="29">
        <f t="shared" si="282"/>
        <v>0</v>
      </c>
      <c r="BO171" s="29">
        <f t="shared" si="283"/>
        <v>0</v>
      </c>
      <c r="BP171" s="29">
        <f t="shared" si="284"/>
        <v>0</v>
      </c>
      <c r="BQ171" s="29">
        <f t="shared" si="285"/>
        <v>0</v>
      </c>
      <c r="BR171" s="29">
        <f t="shared" si="286"/>
        <v>0</v>
      </c>
      <c r="BS171" s="29">
        <f t="shared" si="287"/>
        <v>0</v>
      </c>
      <c r="BT171" s="29">
        <f t="shared" si="288"/>
        <v>0</v>
      </c>
      <c r="BU171" s="30">
        <f t="shared" si="289"/>
        <v>0</v>
      </c>
      <c r="BV171" s="30">
        <f t="shared" si="290"/>
        <v>0</v>
      </c>
      <c r="BX171" s="28">
        <f t="shared" si="291"/>
        <v>940</v>
      </c>
      <c r="BY171" s="29">
        <f t="shared" si="292"/>
        <v>20</v>
      </c>
      <c r="BZ171" s="29">
        <f t="shared" si="293"/>
        <v>0</v>
      </c>
      <c r="CA171" s="29">
        <f t="shared" si="294"/>
        <v>0</v>
      </c>
      <c r="CB171" s="29">
        <f t="shared" si="295"/>
        <v>0</v>
      </c>
      <c r="CC171" s="30">
        <f t="shared" si="223"/>
        <v>960</v>
      </c>
      <c r="CD171" s="156">
        <f t="shared" si="201"/>
        <v>813.33333333333337</v>
      </c>
      <c r="CE171" s="22">
        <f t="shared" si="224"/>
        <v>3</v>
      </c>
      <c r="CF171" s="156">
        <f t="shared" si="202"/>
        <v>773.33333333333337</v>
      </c>
      <c r="CG171" s="22">
        <f t="shared" si="225"/>
        <v>4</v>
      </c>
      <c r="CH171" s="156">
        <f t="shared" si="203"/>
        <v>733.33333333333337</v>
      </c>
      <c r="CI171" s="22">
        <f t="shared" si="226"/>
        <v>5</v>
      </c>
      <c r="CJ171" s="22">
        <f t="shared" si="309"/>
        <v>1.1990257915443703</v>
      </c>
      <c r="CK171" s="22">
        <f t="shared" si="310"/>
        <v>1.1990257915443703</v>
      </c>
      <c r="CM171" s="22">
        <f t="shared" si="311"/>
        <v>1.6</v>
      </c>
      <c r="CN171" s="22">
        <f t="shared" si="312"/>
        <v>1.5873015873015874</v>
      </c>
      <c r="CO171" s="22">
        <f t="shared" si="313"/>
        <v>0.9940357852882703</v>
      </c>
      <c r="CP171" s="22">
        <f t="shared" si="314"/>
        <v>0.44052863436123346</v>
      </c>
      <c r="CQ171" s="22">
        <f t="shared" si="315"/>
        <v>0</v>
      </c>
      <c r="CR171" s="22">
        <f t="shared" si="316"/>
        <v>7.4074074074074066</v>
      </c>
      <c r="CS171" s="22">
        <f t="shared" si="317"/>
        <v>0</v>
      </c>
      <c r="CT171" s="22" t="e">
        <f t="shared" si="318"/>
        <v>#DIV/0!</v>
      </c>
      <c r="CU171" s="22" t="e">
        <f t="shared" si="319"/>
        <v>#DIV/0!</v>
      </c>
      <c r="CV171" s="22">
        <f t="shared" si="320"/>
        <v>0</v>
      </c>
      <c r="CW171" s="22">
        <f t="shared" si="321"/>
        <v>0</v>
      </c>
      <c r="CX171" s="22">
        <f t="shared" si="322"/>
        <v>0</v>
      </c>
      <c r="CY171" s="22" t="e">
        <f t="shared" si="323"/>
        <v>#DIV/0!</v>
      </c>
      <c r="CZ171" s="22">
        <f t="shared" si="324"/>
        <v>0</v>
      </c>
      <c r="DA171" s="22">
        <f t="shared" si="325"/>
        <v>0</v>
      </c>
      <c r="DB171" s="22">
        <f t="shared" si="326"/>
        <v>0</v>
      </c>
      <c r="DC171" s="22">
        <f t="shared" si="327"/>
        <v>0</v>
      </c>
      <c r="DE171" s="22">
        <f t="shared" si="296"/>
        <v>1</v>
      </c>
      <c r="DF171" s="22">
        <f t="shared" si="297"/>
        <v>1</v>
      </c>
      <c r="DG171" s="22">
        <f t="shared" si="298"/>
        <v>1</v>
      </c>
      <c r="DH171" s="22">
        <f t="shared" si="299"/>
        <v>1</v>
      </c>
      <c r="DI171" s="22">
        <f t="shared" si="300"/>
        <v>0</v>
      </c>
      <c r="DJ171" s="22">
        <f t="shared" si="301"/>
        <v>1</v>
      </c>
      <c r="DK171" s="22">
        <f t="shared" si="302"/>
        <v>0</v>
      </c>
      <c r="DL171" s="22">
        <f t="shared" si="303"/>
        <v>0</v>
      </c>
      <c r="DM171" s="22">
        <f t="shared" si="304"/>
        <v>0</v>
      </c>
      <c r="DN171" s="22">
        <f t="shared" si="305"/>
        <v>0</v>
      </c>
      <c r="DO171" s="22">
        <f t="shared" si="306"/>
        <v>0</v>
      </c>
      <c r="DP171" s="22">
        <f t="shared" si="307"/>
        <v>0</v>
      </c>
      <c r="DQ171" s="22">
        <f t="shared" si="308"/>
        <v>0</v>
      </c>
    </row>
    <row r="172" spans="1:121" s="22" customFormat="1" ht="15.75" thickBot="1">
      <c r="A172" s="22" t="str">
        <f>UFMG!A18</f>
        <v>UFMG</v>
      </c>
      <c r="B172" s="22">
        <f>UFMG!B18</f>
        <v>16</v>
      </c>
      <c r="C172" s="22" t="str">
        <f>UFMG!C18</f>
        <v>Rosana Ferreira Sampaio</v>
      </c>
      <c r="D172" s="99" t="str">
        <f>UFMG!D18</f>
        <v>P</v>
      </c>
      <c r="E172" s="22">
        <f>UFMG!E18</f>
        <v>0</v>
      </c>
      <c r="F172" s="22">
        <f>UFMG!F18</f>
        <v>2</v>
      </c>
      <c r="G172" s="22">
        <f>UFMG!G18</f>
        <v>3</v>
      </c>
      <c r="H172" s="22">
        <f>UFMG!H18</f>
        <v>0</v>
      </c>
      <c r="I172" s="22">
        <f>UFMG!I18</f>
        <v>0</v>
      </c>
      <c r="J172" s="22">
        <f>UFMG!J18</f>
        <v>0</v>
      </c>
      <c r="K172" s="22">
        <f>UFMG!K18</f>
        <v>0</v>
      </c>
      <c r="L172" s="22">
        <f>UFMG!L18</f>
        <v>0</v>
      </c>
      <c r="M172" s="22">
        <f>UFMG!M18</f>
        <v>0</v>
      </c>
      <c r="N172" s="22">
        <f>UFMG!N18</f>
        <v>0</v>
      </c>
      <c r="O172" s="22">
        <f>UFMG!O18</f>
        <v>0</v>
      </c>
      <c r="P172" s="22">
        <f>UFMG!P18</f>
        <v>0</v>
      </c>
      <c r="Q172" s="22">
        <f>UFMG!Q18</f>
        <v>0</v>
      </c>
      <c r="R172" s="22">
        <f>UFMG!R18</f>
        <v>0</v>
      </c>
      <c r="S172" s="22">
        <f>UFMG!S18</f>
        <v>0</v>
      </c>
      <c r="T172" s="99" t="str">
        <f>UFMG!T18</f>
        <v>P</v>
      </c>
      <c r="U172" s="22">
        <f>UFMG!U18</f>
        <v>0</v>
      </c>
      <c r="V172" s="22">
        <f>UFMG!V18</f>
        <v>6</v>
      </c>
      <c r="W172" s="22">
        <f>UFMG!W18</f>
        <v>2</v>
      </c>
      <c r="X172" s="22">
        <f>UFMG!X18</f>
        <v>0</v>
      </c>
      <c r="Y172" s="22">
        <f>UFMG!Y18</f>
        <v>0</v>
      </c>
      <c r="Z172" s="22">
        <f>UFMG!Z18</f>
        <v>0</v>
      </c>
      <c r="AA172" s="22">
        <f>UFMG!AA18</f>
        <v>0</v>
      </c>
      <c r="AB172" s="22">
        <f>UFMG!AB18</f>
        <v>0</v>
      </c>
      <c r="AC172" s="22">
        <f>UFMG!AC18</f>
        <v>0</v>
      </c>
      <c r="AD172" s="22">
        <f>UFMG!AD18</f>
        <v>0</v>
      </c>
      <c r="AE172" s="22">
        <f>UFMG!AE18</f>
        <v>0</v>
      </c>
      <c r="AF172" s="22">
        <f>UFMG!AF18</f>
        <v>0</v>
      </c>
      <c r="AG172" s="22">
        <f>UFMG!AG18</f>
        <v>0</v>
      </c>
      <c r="AH172" s="22">
        <f>UFMG!AH18</f>
        <v>0</v>
      </c>
      <c r="AI172" s="22">
        <f>UFMG!AI18</f>
        <v>0</v>
      </c>
      <c r="AJ172" s="48"/>
      <c r="AK172" s="89"/>
      <c r="AL172" s="31"/>
      <c r="AM172" s="31"/>
      <c r="AN172" s="25"/>
      <c r="AO172" s="25"/>
      <c r="AP172" s="25"/>
      <c r="AQ172" s="25"/>
      <c r="AR172" s="26"/>
      <c r="AS172" s="24"/>
      <c r="AT172" s="24"/>
      <c r="AU172" s="24"/>
      <c r="AV172" s="24"/>
      <c r="AW172" s="24"/>
      <c r="AX172" s="24"/>
      <c r="AY172" s="24"/>
      <c r="AZ172" s="27">
        <f t="shared" si="268"/>
        <v>2</v>
      </c>
      <c r="BA172" s="28">
        <f t="shared" si="269"/>
        <v>0</v>
      </c>
      <c r="BB172" s="29">
        <f t="shared" si="270"/>
        <v>8</v>
      </c>
      <c r="BC172" s="29">
        <f t="shared" si="271"/>
        <v>8</v>
      </c>
      <c r="BD172" s="29">
        <f t="shared" si="272"/>
        <v>5</v>
      </c>
      <c r="BE172" s="29">
        <f t="shared" si="273"/>
        <v>13</v>
      </c>
      <c r="BF172" s="29">
        <f t="shared" si="274"/>
        <v>0</v>
      </c>
      <c r="BG172" s="29">
        <f t="shared" si="275"/>
        <v>13</v>
      </c>
      <c r="BH172" s="29">
        <f t="shared" si="276"/>
        <v>0</v>
      </c>
      <c r="BI172" s="29">
        <f t="shared" si="277"/>
        <v>0</v>
      </c>
      <c r="BJ172" s="29">
        <f t="shared" si="278"/>
        <v>0</v>
      </c>
      <c r="BK172" s="29">
        <f t="shared" si="279"/>
        <v>0</v>
      </c>
      <c r="BL172" s="29">
        <f t="shared" si="280"/>
        <v>0</v>
      </c>
      <c r="BM172" s="29">
        <f t="shared" si="281"/>
        <v>0</v>
      </c>
      <c r="BN172" s="29">
        <f t="shared" si="282"/>
        <v>0</v>
      </c>
      <c r="BO172" s="29">
        <f t="shared" si="283"/>
        <v>0</v>
      </c>
      <c r="BP172" s="29">
        <f t="shared" si="284"/>
        <v>0</v>
      </c>
      <c r="BQ172" s="29">
        <f t="shared" si="285"/>
        <v>0</v>
      </c>
      <c r="BR172" s="29">
        <f t="shared" si="286"/>
        <v>0</v>
      </c>
      <c r="BS172" s="29">
        <f t="shared" si="287"/>
        <v>0</v>
      </c>
      <c r="BT172" s="29">
        <f t="shared" si="288"/>
        <v>0</v>
      </c>
      <c r="BU172" s="30">
        <f t="shared" si="289"/>
        <v>0</v>
      </c>
      <c r="BV172" s="30">
        <f t="shared" si="290"/>
        <v>0</v>
      </c>
      <c r="BX172" s="28">
        <f t="shared" si="291"/>
        <v>940</v>
      </c>
      <c r="BY172" s="29">
        <f t="shared" si="292"/>
        <v>0</v>
      </c>
      <c r="BZ172" s="29">
        <f t="shared" si="293"/>
        <v>0</v>
      </c>
      <c r="CA172" s="29">
        <f t="shared" si="294"/>
        <v>0</v>
      </c>
      <c r="CB172" s="29">
        <f t="shared" si="295"/>
        <v>0</v>
      </c>
      <c r="CC172" s="30">
        <f t="shared" si="223"/>
        <v>940</v>
      </c>
      <c r="CD172" s="156">
        <f t="shared" si="201"/>
        <v>793.33333333333337</v>
      </c>
      <c r="CE172" s="22">
        <f t="shared" si="224"/>
        <v>3</v>
      </c>
      <c r="CF172" s="156">
        <f t="shared" si="202"/>
        <v>753.33333333333337</v>
      </c>
      <c r="CG172" s="22">
        <f t="shared" si="225"/>
        <v>4</v>
      </c>
      <c r="CH172" s="156">
        <f t="shared" si="203"/>
        <v>713.33333333333337</v>
      </c>
      <c r="CI172" s="22">
        <f t="shared" si="226"/>
        <v>5</v>
      </c>
      <c r="CJ172" s="22">
        <f t="shared" si="309"/>
        <v>1.1740460875538625</v>
      </c>
      <c r="CK172" s="22">
        <f t="shared" si="310"/>
        <v>1.1740460875538625</v>
      </c>
      <c r="CM172" s="22">
        <f t="shared" si="311"/>
        <v>0</v>
      </c>
      <c r="CN172" s="22">
        <f t="shared" si="312"/>
        <v>2.5396825396825395</v>
      </c>
      <c r="CO172" s="22">
        <f t="shared" si="313"/>
        <v>0.9940357852882703</v>
      </c>
      <c r="CP172" s="22">
        <f t="shared" si="314"/>
        <v>0</v>
      </c>
      <c r="CQ172" s="22">
        <f t="shared" si="315"/>
        <v>0</v>
      </c>
      <c r="CR172" s="22">
        <f t="shared" si="316"/>
        <v>0</v>
      </c>
      <c r="CS172" s="22">
        <f t="shared" si="317"/>
        <v>0</v>
      </c>
      <c r="CT172" s="22" t="e">
        <f t="shared" si="318"/>
        <v>#DIV/0!</v>
      </c>
      <c r="CU172" s="22" t="e">
        <f t="shared" si="319"/>
        <v>#DIV/0!</v>
      </c>
      <c r="CV172" s="22">
        <f t="shared" si="320"/>
        <v>0</v>
      </c>
      <c r="CW172" s="22">
        <f t="shared" si="321"/>
        <v>0</v>
      </c>
      <c r="CX172" s="22">
        <f t="shared" si="322"/>
        <v>0</v>
      </c>
      <c r="CY172" s="22" t="e">
        <f t="shared" si="323"/>
        <v>#DIV/0!</v>
      </c>
      <c r="CZ172" s="22">
        <f t="shared" si="324"/>
        <v>0</v>
      </c>
      <c r="DA172" s="22">
        <f t="shared" si="325"/>
        <v>0</v>
      </c>
      <c r="DB172" s="22">
        <f t="shared" si="326"/>
        <v>0</v>
      </c>
      <c r="DC172" s="22">
        <f t="shared" si="327"/>
        <v>0</v>
      </c>
      <c r="DE172" s="22">
        <f t="shared" si="296"/>
        <v>0</v>
      </c>
      <c r="DF172" s="22">
        <f t="shared" si="297"/>
        <v>1</v>
      </c>
      <c r="DG172" s="22">
        <f t="shared" si="298"/>
        <v>1</v>
      </c>
      <c r="DH172" s="22">
        <f t="shared" si="299"/>
        <v>0</v>
      </c>
      <c r="DI172" s="22">
        <f t="shared" si="300"/>
        <v>0</v>
      </c>
      <c r="DJ172" s="22">
        <f t="shared" si="301"/>
        <v>0</v>
      </c>
      <c r="DK172" s="22">
        <f t="shared" si="302"/>
        <v>0</v>
      </c>
      <c r="DL172" s="22">
        <f t="shared" si="303"/>
        <v>0</v>
      </c>
      <c r="DM172" s="22">
        <f t="shared" si="304"/>
        <v>0</v>
      </c>
      <c r="DN172" s="22">
        <f t="shared" si="305"/>
        <v>0</v>
      </c>
      <c r="DO172" s="22">
        <f t="shared" si="306"/>
        <v>0</v>
      </c>
      <c r="DP172" s="22">
        <f t="shared" si="307"/>
        <v>0</v>
      </c>
      <c r="DQ172" s="22">
        <f t="shared" si="308"/>
        <v>0</v>
      </c>
    </row>
    <row r="173" spans="1:121" s="22" customFormat="1" ht="15.75" thickBot="1">
      <c r="A173" s="22" t="str">
        <f>UFMG!A19</f>
        <v>UFMG</v>
      </c>
      <c r="B173" s="22">
        <f>UFMG!B19</f>
        <v>17</v>
      </c>
      <c r="C173" s="22" t="str">
        <f>UFMG!C19</f>
        <v>Rosângela Corrêa Dias</v>
      </c>
      <c r="D173" s="99" t="str">
        <f>UFMG!D19</f>
        <v>P</v>
      </c>
      <c r="E173" s="22">
        <f>UFMG!E19</f>
        <v>0</v>
      </c>
      <c r="F173" s="22">
        <f>UFMG!F19</f>
        <v>3</v>
      </c>
      <c r="G173" s="22">
        <f>UFMG!G19</f>
        <v>0</v>
      </c>
      <c r="H173" s="22">
        <f>UFMG!H19</f>
        <v>1</v>
      </c>
      <c r="I173" s="22">
        <f>UFMG!I19</f>
        <v>0</v>
      </c>
      <c r="J173" s="22">
        <f>UFMG!J19</f>
        <v>0</v>
      </c>
      <c r="K173" s="22">
        <f>UFMG!K19</f>
        <v>0</v>
      </c>
      <c r="L173" s="22">
        <f>UFMG!L19</f>
        <v>0</v>
      </c>
      <c r="M173" s="22">
        <f>UFMG!M19</f>
        <v>0</v>
      </c>
      <c r="N173" s="22">
        <f>UFMG!N19</f>
        <v>0</v>
      </c>
      <c r="O173" s="22">
        <f>UFMG!O19</f>
        <v>0</v>
      </c>
      <c r="P173" s="22">
        <f>UFMG!P19</f>
        <v>0</v>
      </c>
      <c r="Q173" s="22">
        <f>UFMG!Q19</f>
        <v>0</v>
      </c>
      <c r="R173" s="22">
        <f>UFMG!R19</f>
        <v>0</v>
      </c>
      <c r="S173" s="22">
        <f>UFMG!S19</f>
        <v>0</v>
      </c>
      <c r="T173" s="99" t="str">
        <f>UFMG!T19</f>
        <v>P</v>
      </c>
      <c r="U173" s="22">
        <f>UFMG!U19</f>
        <v>0</v>
      </c>
      <c r="V173" s="22">
        <f>UFMG!V19</f>
        <v>2</v>
      </c>
      <c r="W173" s="22">
        <f>UFMG!W19</f>
        <v>3</v>
      </c>
      <c r="X173" s="22">
        <f>UFMG!X19</f>
        <v>0</v>
      </c>
      <c r="Y173" s="22">
        <f>UFMG!Y19</f>
        <v>0</v>
      </c>
      <c r="Z173" s="22">
        <f>UFMG!Z19</f>
        <v>1</v>
      </c>
      <c r="AA173" s="22">
        <f>UFMG!AA19</f>
        <v>0</v>
      </c>
      <c r="AB173" s="22">
        <f>UFMG!AB19</f>
        <v>0</v>
      </c>
      <c r="AC173" s="22">
        <f>UFMG!AC19</f>
        <v>0</v>
      </c>
      <c r="AD173" s="22">
        <f>UFMG!AD19</f>
        <v>0</v>
      </c>
      <c r="AE173" s="22">
        <f>UFMG!AE19</f>
        <v>0</v>
      </c>
      <c r="AF173" s="22">
        <f>UFMG!AF19</f>
        <v>0</v>
      </c>
      <c r="AG173" s="22">
        <f>UFMG!AG19</f>
        <v>0</v>
      </c>
      <c r="AH173" s="22">
        <f>UFMG!AH19</f>
        <v>0</v>
      </c>
      <c r="AI173" s="22">
        <f>UFMG!AI19</f>
        <v>0</v>
      </c>
      <c r="AJ173" s="48"/>
      <c r="AK173" s="89"/>
      <c r="AL173" s="31"/>
      <c r="AM173" s="31"/>
      <c r="AN173" s="25"/>
      <c r="AO173" s="25"/>
      <c r="AP173" s="25"/>
      <c r="AQ173" s="25"/>
      <c r="AR173" s="26"/>
      <c r="AS173" s="24"/>
      <c r="AT173" s="24"/>
      <c r="AU173" s="24"/>
      <c r="AV173" s="24"/>
      <c r="AW173" s="24"/>
      <c r="AX173" s="24"/>
      <c r="AY173" s="24"/>
      <c r="AZ173" s="27">
        <f t="shared" si="268"/>
        <v>2</v>
      </c>
      <c r="BA173" s="28">
        <f t="shared" si="269"/>
        <v>0</v>
      </c>
      <c r="BB173" s="29">
        <f t="shared" si="270"/>
        <v>5</v>
      </c>
      <c r="BC173" s="29">
        <f t="shared" si="271"/>
        <v>5</v>
      </c>
      <c r="BD173" s="29">
        <f t="shared" si="272"/>
        <v>3</v>
      </c>
      <c r="BE173" s="29">
        <f t="shared" si="273"/>
        <v>8</v>
      </c>
      <c r="BF173" s="29">
        <f t="shared" si="274"/>
        <v>1</v>
      </c>
      <c r="BG173" s="29">
        <f t="shared" si="275"/>
        <v>9</v>
      </c>
      <c r="BH173" s="29">
        <f t="shared" si="276"/>
        <v>0</v>
      </c>
      <c r="BI173" s="29">
        <f t="shared" si="277"/>
        <v>1</v>
      </c>
      <c r="BJ173" s="29">
        <f t="shared" si="278"/>
        <v>0</v>
      </c>
      <c r="BK173" s="29">
        <f t="shared" si="279"/>
        <v>0</v>
      </c>
      <c r="BL173" s="29">
        <f t="shared" si="280"/>
        <v>0</v>
      </c>
      <c r="BM173" s="29">
        <f t="shared" si="281"/>
        <v>0</v>
      </c>
      <c r="BN173" s="29">
        <f t="shared" si="282"/>
        <v>0</v>
      </c>
      <c r="BO173" s="29">
        <f t="shared" si="283"/>
        <v>0</v>
      </c>
      <c r="BP173" s="29">
        <f t="shared" si="284"/>
        <v>0</v>
      </c>
      <c r="BQ173" s="29">
        <f t="shared" si="285"/>
        <v>0</v>
      </c>
      <c r="BR173" s="29">
        <f t="shared" si="286"/>
        <v>0</v>
      </c>
      <c r="BS173" s="29">
        <f t="shared" si="287"/>
        <v>0</v>
      </c>
      <c r="BT173" s="29">
        <f t="shared" si="288"/>
        <v>0</v>
      </c>
      <c r="BU173" s="30">
        <f t="shared" si="289"/>
        <v>0</v>
      </c>
      <c r="BV173" s="30">
        <f t="shared" si="290"/>
        <v>0</v>
      </c>
      <c r="BX173" s="28">
        <f t="shared" si="291"/>
        <v>620</v>
      </c>
      <c r="BY173" s="29">
        <f t="shared" si="292"/>
        <v>10</v>
      </c>
      <c r="BZ173" s="29">
        <f t="shared" si="293"/>
        <v>0</v>
      </c>
      <c r="CA173" s="29">
        <f t="shared" si="294"/>
        <v>0</v>
      </c>
      <c r="CB173" s="29">
        <f t="shared" si="295"/>
        <v>0</v>
      </c>
      <c r="CC173" s="30">
        <f t="shared" si="223"/>
        <v>630</v>
      </c>
      <c r="CD173" s="156">
        <f t="shared" si="201"/>
        <v>483.33333333333337</v>
      </c>
      <c r="CE173" s="22">
        <f t="shared" si="224"/>
        <v>3</v>
      </c>
      <c r="CF173" s="156">
        <f t="shared" si="202"/>
        <v>443.33333333333337</v>
      </c>
      <c r="CG173" s="22">
        <f t="shared" si="225"/>
        <v>4</v>
      </c>
      <c r="CH173" s="156">
        <f t="shared" si="203"/>
        <v>403.33333333333337</v>
      </c>
      <c r="CI173" s="22">
        <f t="shared" si="226"/>
        <v>5</v>
      </c>
      <c r="CJ173" s="22">
        <f t="shared" si="309"/>
        <v>0.78686067570099294</v>
      </c>
      <c r="CK173" s="22">
        <f t="shared" si="310"/>
        <v>0.78686067570099294</v>
      </c>
      <c r="CM173" s="22">
        <f t="shared" si="311"/>
        <v>0</v>
      </c>
      <c r="CN173" s="22">
        <f t="shared" si="312"/>
        <v>1.5873015873015874</v>
      </c>
      <c r="CO173" s="22">
        <f t="shared" si="313"/>
        <v>0.59642147117296218</v>
      </c>
      <c r="CP173" s="22">
        <f t="shared" si="314"/>
        <v>0.44052863436123346</v>
      </c>
      <c r="CQ173" s="22">
        <f t="shared" si="315"/>
        <v>0</v>
      </c>
      <c r="CR173" s="22">
        <f t="shared" si="316"/>
        <v>3.7037037037037033</v>
      </c>
      <c r="CS173" s="22">
        <f t="shared" si="317"/>
        <v>0</v>
      </c>
      <c r="CT173" s="22" t="e">
        <f t="shared" si="318"/>
        <v>#DIV/0!</v>
      </c>
      <c r="CU173" s="22" t="e">
        <f t="shared" si="319"/>
        <v>#DIV/0!</v>
      </c>
      <c r="CV173" s="22">
        <f t="shared" si="320"/>
        <v>0</v>
      </c>
      <c r="CW173" s="22">
        <f t="shared" si="321"/>
        <v>0</v>
      </c>
      <c r="CX173" s="22">
        <f t="shared" si="322"/>
        <v>0</v>
      </c>
      <c r="CY173" s="22" t="e">
        <f t="shared" si="323"/>
        <v>#DIV/0!</v>
      </c>
      <c r="CZ173" s="22">
        <f t="shared" si="324"/>
        <v>0</v>
      </c>
      <c r="DA173" s="22">
        <f t="shared" si="325"/>
        <v>0</v>
      </c>
      <c r="DB173" s="22">
        <f t="shared" si="326"/>
        <v>0</v>
      </c>
      <c r="DC173" s="22">
        <f t="shared" si="327"/>
        <v>0</v>
      </c>
      <c r="DE173" s="22">
        <f t="shared" si="296"/>
        <v>0</v>
      </c>
      <c r="DF173" s="22">
        <f t="shared" si="297"/>
        <v>1</v>
      </c>
      <c r="DG173" s="22">
        <f t="shared" si="298"/>
        <v>1</v>
      </c>
      <c r="DH173" s="22">
        <f t="shared" si="299"/>
        <v>1</v>
      </c>
      <c r="DI173" s="22">
        <f t="shared" si="300"/>
        <v>0</v>
      </c>
      <c r="DJ173" s="22">
        <f t="shared" si="301"/>
        <v>1</v>
      </c>
      <c r="DK173" s="22">
        <f t="shared" si="302"/>
        <v>0</v>
      </c>
      <c r="DL173" s="22">
        <f t="shared" si="303"/>
        <v>0</v>
      </c>
      <c r="DM173" s="22">
        <f t="shared" si="304"/>
        <v>0</v>
      </c>
      <c r="DN173" s="22">
        <f t="shared" si="305"/>
        <v>0</v>
      </c>
      <c r="DO173" s="22">
        <f t="shared" si="306"/>
        <v>0</v>
      </c>
      <c r="DP173" s="22">
        <f t="shared" si="307"/>
        <v>0</v>
      </c>
      <c r="DQ173" s="22">
        <f t="shared" si="308"/>
        <v>0</v>
      </c>
    </row>
    <row r="174" spans="1:121" s="22" customFormat="1" ht="15.75" thickBot="1">
      <c r="A174" s="22" t="str">
        <f>UFMG!A20</f>
        <v>UFMG</v>
      </c>
      <c r="B174" s="22">
        <f>UFMG!B20</f>
        <v>18</v>
      </c>
      <c r="C174" s="22" t="str">
        <f>UFMG!C20</f>
        <v>Sérgio Teixeira da Fonseca</v>
      </c>
      <c r="D174" s="99" t="str">
        <f>UFMG!D20</f>
        <v>P</v>
      </c>
      <c r="E174" s="22">
        <f>UFMG!E20</f>
        <v>3</v>
      </c>
      <c r="F174" s="22">
        <f>UFMG!F20</f>
        <v>2</v>
      </c>
      <c r="G174" s="22">
        <f>UFMG!G20</f>
        <v>2</v>
      </c>
      <c r="H174" s="22">
        <f>UFMG!H20</f>
        <v>1</v>
      </c>
      <c r="I174" s="22">
        <f>UFMG!I20</f>
        <v>0</v>
      </c>
      <c r="J174" s="22">
        <f>UFMG!J20</f>
        <v>0</v>
      </c>
      <c r="K174" s="22">
        <f>UFMG!K20</f>
        <v>0</v>
      </c>
      <c r="L174" s="22">
        <f>UFMG!L20</f>
        <v>0</v>
      </c>
      <c r="M174" s="22">
        <f>UFMG!M20</f>
        <v>0</v>
      </c>
      <c r="N174" s="22">
        <f>UFMG!N20</f>
        <v>0</v>
      </c>
      <c r="O174" s="22">
        <f>UFMG!O20</f>
        <v>0</v>
      </c>
      <c r="P174" s="22">
        <f>UFMG!P20</f>
        <v>0</v>
      </c>
      <c r="Q174" s="22">
        <f>UFMG!Q20</f>
        <v>0</v>
      </c>
      <c r="R174" s="22">
        <f>UFMG!R20</f>
        <v>0</v>
      </c>
      <c r="S174" s="22">
        <f>UFMG!S20</f>
        <v>0</v>
      </c>
      <c r="T174" s="99" t="str">
        <f>UFMG!T20</f>
        <v>P</v>
      </c>
      <c r="U174" s="22">
        <f>UFMG!U20</f>
        <v>2</v>
      </c>
      <c r="V174" s="22">
        <f>UFMG!V20</f>
        <v>2</v>
      </c>
      <c r="W174" s="22">
        <f>UFMG!W20</f>
        <v>1</v>
      </c>
      <c r="X174" s="22">
        <f>UFMG!X20</f>
        <v>1</v>
      </c>
      <c r="Y174" s="22">
        <f>UFMG!Y20</f>
        <v>0</v>
      </c>
      <c r="Z174" s="22">
        <f>UFMG!Z20</f>
        <v>0</v>
      </c>
      <c r="AA174" s="22">
        <f>UFMG!AA20</f>
        <v>0</v>
      </c>
      <c r="AB174" s="22">
        <f>UFMG!AB20</f>
        <v>0</v>
      </c>
      <c r="AC174" s="22">
        <f>UFMG!AC20</f>
        <v>0</v>
      </c>
      <c r="AD174" s="22">
        <f>UFMG!AD20</f>
        <v>0</v>
      </c>
      <c r="AE174" s="22">
        <f>UFMG!AE20</f>
        <v>0</v>
      </c>
      <c r="AF174" s="22">
        <f>UFMG!AF20</f>
        <v>0</v>
      </c>
      <c r="AG174" s="22">
        <f>UFMG!AG20</f>
        <v>0</v>
      </c>
      <c r="AH174" s="22">
        <f>UFMG!AH20</f>
        <v>0</v>
      </c>
      <c r="AI174" s="22">
        <f>UFMG!AI20</f>
        <v>0</v>
      </c>
      <c r="AJ174" s="48"/>
      <c r="AK174" s="89"/>
      <c r="AL174" s="31"/>
      <c r="AM174" s="31"/>
      <c r="AN174" s="25"/>
      <c r="AO174" s="25"/>
      <c r="AP174" s="25"/>
      <c r="AQ174" s="25"/>
      <c r="AR174" s="26"/>
      <c r="AS174" s="24"/>
      <c r="AT174" s="24"/>
      <c r="AU174" s="24"/>
      <c r="AV174" s="24"/>
      <c r="AW174" s="24"/>
      <c r="AX174" s="24"/>
      <c r="AY174" s="24"/>
      <c r="AZ174" s="27">
        <f t="shared" si="268"/>
        <v>2</v>
      </c>
      <c r="BA174" s="28">
        <f t="shared" si="269"/>
        <v>5</v>
      </c>
      <c r="BB174" s="29">
        <f t="shared" si="270"/>
        <v>4</v>
      </c>
      <c r="BC174" s="29">
        <f t="shared" si="271"/>
        <v>9</v>
      </c>
      <c r="BD174" s="29">
        <f t="shared" si="272"/>
        <v>3</v>
      </c>
      <c r="BE174" s="29">
        <f t="shared" si="273"/>
        <v>12</v>
      </c>
      <c r="BF174" s="29">
        <f t="shared" si="274"/>
        <v>2</v>
      </c>
      <c r="BG174" s="29">
        <f t="shared" si="275"/>
        <v>14</v>
      </c>
      <c r="BH174" s="29">
        <f t="shared" si="276"/>
        <v>0</v>
      </c>
      <c r="BI174" s="29">
        <f t="shared" si="277"/>
        <v>0</v>
      </c>
      <c r="BJ174" s="29">
        <f t="shared" si="278"/>
        <v>0</v>
      </c>
      <c r="BK174" s="29">
        <f t="shared" si="279"/>
        <v>0</v>
      </c>
      <c r="BL174" s="29">
        <f t="shared" si="280"/>
        <v>0</v>
      </c>
      <c r="BM174" s="29">
        <f t="shared" si="281"/>
        <v>0</v>
      </c>
      <c r="BN174" s="29">
        <f t="shared" si="282"/>
        <v>0</v>
      </c>
      <c r="BO174" s="29">
        <f t="shared" si="283"/>
        <v>0</v>
      </c>
      <c r="BP174" s="29">
        <f t="shared" si="284"/>
        <v>0</v>
      </c>
      <c r="BQ174" s="29">
        <f t="shared" si="285"/>
        <v>0</v>
      </c>
      <c r="BR174" s="29">
        <f t="shared" si="286"/>
        <v>0</v>
      </c>
      <c r="BS174" s="29">
        <f t="shared" si="287"/>
        <v>0</v>
      </c>
      <c r="BT174" s="29">
        <f t="shared" si="288"/>
        <v>0</v>
      </c>
      <c r="BU174" s="30">
        <f t="shared" si="289"/>
        <v>0</v>
      </c>
      <c r="BV174" s="30">
        <f t="shared" si="290"/>
        <v>0</v>
      </c>
      <c r="BX174" s="28">
        <f t="shared" si="291"/>
        <v>1080</v>
      </c>
      <c r="BY174" s="29">
        <f t="shared" si="292"/>
        <v>0</v>
      </c>
      <c r="BZ174" s="29">
        <f t="shared" si="293"/>
        <v>0</v>
      </c>
      <c r="CA174" s="29">
        <f t="shared" si="294"/>
        <v>0</v>
      </c>
      <c r="CB174" s="29">
        <f t="shared" si="295"/>
        <v>0</v>
      </c>
      <c r="CC174" s="30">
        <f t="shared" si="223"/>
        <v>1080</v>
      </c>
      <c r="CD174" s="156">
        <f t="shared" si="201"/>
        <v>933.33333333333337</v>
      </c>
      <c r="CE174" s="22">
        <f t="shared" si="224"/>
        <v>3</v>
      </c>
      <c r="CF174" s="156">
        <f t="shared" si="202"/>
        <v>893.33333333333337</v>
      </c>
      <c r="CG174" s="22">
        <f t="shared" si="225"/>
        <v>4</v>
      </c>
      <c r="CH174" s="156">
        <f t="shared" si="203"/>
        <v>853.33333333333337</v>
      </c>
      <c r="CI174" s="22">
        <f t="shared" si="226"/>
        <v>5</v>
      </c>
      <c r="CJ174" s="22">
        <f t="shared" si="309"/>
        <v>1.3489040154874166</v>
      </c>
      <c r="CK174" s="22">
        <f t="shared" si="310"/>
        <v>1.3489040154874166</v>
      </c>
      <c r="CM174" s="22">
        <f t="shared" si="311"/>
        <v>4</v>
      </c>
      <c r="CN174" s="22">
        <f t="shared" si="312"/>
        <v>1.2698412698412698</v>
      </c>
      <c r="CO174" s="22">
        <f t="shared" si="313"/>
        <v>0.59642147117296218</v>
      </c>
      <c r="CP174" s="22">
        <f t="shared" si="314"/>
        <v>0.88105726872246692</v>
      </c>
      <c r="CQ174" s="22">
        <f t="shared" si="315"/>
        <v>0</v>
      </c>
      <c r="CR174" s="22">
        <f t="shared" si="316"/>
        <v>0</v>
      </c>
      <c r="CS174" s="22">
        <f t="shared" si="317"/>
        <v>0</v>
      </c>
      <c r="CT174" s="22" t="e">
        <f t="shared" si="318"/>
        <v>#DIV/0!</v>
      </c>
      <c r="CU174" s="22" t="e">
        <f t="shared" si="319"/>
        <v>#DIV/0!</v>
      </c>
      <c r="CV174" s="22">
        <f t="shared" si="320"/>
        <v>0</v>
      </c>
      <c r="CW174" s="22">
        <f t="shared" si="321"/>
        <v>0</v>
      </c>
      <c r="CX174" s="22">
        <f t="shared" si="322"/>
        <v>0</v>
      </c>
      <c r="CY174" s="22" t="e">
        <f t="shared" si="323"/>
        <v>#DIV/0!</v>
      </c>
      <c r="CZ174" s="22">
        <f t="shared" si="324"/>
        <v>0</v>
      </c>
      <c r="DA174" s="22">
        <f t="shared" si="325"/>
        <v>0</v>
      </c>
      <c r="DB174" s="22">
        <f t="shared" si="326"/>
        <v>0</v>
      </c>
      <c r="DC174" s="22">
        <f t="shared" si="327"/>
        <v>0</v>
      </c>
      <c r="DE174" s="22">
        <f t="shared" si="296"/>
        <v>1</v>
      </c>
      <c r="DF174" s="22">
        <f t="shared" si="297"/>
        <v>1</v>
      </c>
      <c r="DG174" s="22">
        <f t="shared" si="298"/>
        <v>1</v>
      </c>
      <c r="DH174" s="22">
        <f t="shared" si="299"/>
        <v>1</v>
      </c>
      <c r="DI174" s="22">
        <f t="shared" si="300"/>
        <v>0</v>
      </c>
      <c r="DJ174" s="22">
        <f t="shared" si="301"/>
        <v>0</v>
      </c>
      <c r="DK174" s="22">
        <f t="shared" si="302"/>
        <v>0</v>
      </c>
      <c r="DL174" s="22">
        <f t="shared" si="303"/>
        <v>0</v>
      </c>
      <c r="DM174" s="22">
        <f t="shared" si="304"/>
        <v>0</v>
      </c>
      <c r="DN174" s="22">
        <f t="shared" si="305"/>
        <v>0</v>
      </c>
      <c r="DO174" s="22">
        <f t="shared" si="306"/>
        <v>0</v>
      </c>
      <c r="DP174" s="22">
        <f t="shared" si="307"/>
        <v>0</v>
      </c>
      <c r="DQ174" s="22">
        <f t="shared" si="308"/>
        <v>0</v>
      </c>
    </row>
    <row r="175" spans="1:121" s="22" customFormat="1" ht="15.75" thickBot="1">
      <c r="A175" s="22" t="str">
        <f>UFMG!A21</f>
        <v>UFMG</v>
      </c>
      <c r="B175" s="22">
        <f>UFMG!B21</f>
        <v>19</v>
      </c>
      <c r="C175" s="22" t="str">
        <f>UFMG!C21</f>
        <v>Verônica Franco Parreira</v>
      </c>
      <c r="D175" s="99" t="str">
        <f>UFMG!D21</f>
        <v>P</v>
      </c>
      <c r="E175" s="22">
        <f>UFMG!E21</f>
        <v>0</v>
      </c>
      <c r="F175" s="22">
        <f>UFMG!F21</f>
        <v>2</v>
      </c>
      <c r="G175" s="22">
        <f>UFMG!G21</f>
        <v>2</v>
      </c>
      <c r="H175" s="22">
        <f>UFMG!H21</f>
        <v>2</v>
      </c>
      <c r="I175" s="22">
        <f>UFMG!I21</f>
        <v>0</v>
      </c>
      <c r="J175" s="22">
        <f>UFMG!J21</f>
        <v>1</v>
      </c>
      <c r="K175" s="22">
        <f>UFMG!K21</f>
        <v>0</v>
      </c>
      <c r="L175" s="22">
        <f>UFMG!L21</f>
        <v>0</v>
      </c>
      <c r="M175" s="22">
        <f>UFMG!M21</f>
        <v>0</v>
      </c>
      <c r="N175" s="22">
        <f>UFMG!N21</f>
        <v>0</v>
      </c>
      <c r="O175" s="22">
        <f>UFMG!O21</f>
        <v>0</v>
      </c>
      <c r="P175" s="22">
        <f>UFMG!P21</f>
        <v>0</v>
      </c>
      <c r="Q175" s="22">
        <f>UFMG!Q21</f>
        <v>0</v>
      </c>
      <c r="R175" s="22">
        <f>UFMG!R21</f>
        <v>0</v>
      </c>
      <c r="S175" s="22">
        <f>UFMG!S21</f>
        <v>0</v>
      </c>
      <c r="T175" s="99" t="str">
        <f>UFMG!T21</f>
        <v>P</v>
      </c>
      <c r="U175" s="22">
        <f>UFMG!U21</f>
        <v>1</v>
      </c>
      <c r="V175" s="22">
        <f>UFMG!V21</f>
        <v>1</v>
      </c>
      <c r="W175" s="22">
        <f>UFMG!W21</f>
        <v>3</v>
      </c>
      <c r="X175" s="22">
        <f>UFMG!X21</f>
        <v>0</v>
      </c>
      <c r="Y175" s="22">
        <f>UFMG!Y21</f>
        <v>0</v>
      </c>
      <c r="Z175" s="22">
        <f>UFMG!Z21</f>
        <v>0</v>
      </c>
      <c r="AA175" s="22">
        <f>UFMG!AA21</f>
        <v>0</v>
      </c>
      <c r="AB175" s="22">
        <f>UFMG!AB21</f>
        <v>0</v>
      </c>
      <c r="AC175" s="22">
        <f>UFMG!AC21</f>
        <v>0</v>
      </c>
      <c r="AD175" s="22">
        <f>UFMG!AD21</f>
        <v>0</v>
      </c>
      <c r="AE175" s="22">
        <f>UFMG!AE21</f>
        <v>0</v>
      </c>
      <c r="AF175" s="22">
        <f>UFMG!AF21</f>
        <v>0</v>
      </c>
      <c r="AG175" s="22">
        <f>UFMG!AG21</f>
        <v>0</v>
      </c>
      <c r="AH175" s="22">
        <f>UFMG!AH21</f>
        <v>0</v>
      </c>
      <c r="AI175" s="22">
        <f>UFMG!AI21</f>
        <v>0</v>
      </c>
      <c r="AJ175" s="48"/>
      <c r="AK175" s="89"/>
      <c r="AL175" s="31"/>
      <c r="AM175" s="31"/>
      <c r="AN175" s="25"/>
      <c r="AO175" s="25"/>
      <c r="AP175" s="25"/>
      <c r="AQ175" s="25"/>
      <c r="AR175" s="26"/>
      <c r="AS175" s="24"/>
      <c r="AT175" s="24"/>
      <c r="AU175" s="24"/>
      <c r="AV175" s="24"/>
      <c r="AW175" s="24"/>
      <c r="AX175" s="24"/>
      <c r="AY175" s="24"/>
      <c r="AZ175" s="27">
        <f t="shared" si="268"/>
        <v>2</v>
      </c>
      <c r="BA175" s="28">
        <f t="shared" si="269"/>
        <v>1</v>
      </c>
      <c r="BB175" s="29">
        <f t="shared" si="270"/>
        <v>3</v>
      </c>
      <c r="BC175" s="29">
        <f t="shared" si="271"/>
        <v>4</v>
      </c>
      <c r="BD175" s="29">
        <f t="shared" si="272"/>
        <v>5</v>
      </c>
      <c r="BE175" s="29">
        <f t="shared" si="273"/>
        <v>9</v>
      </c>
      <c r="BF175" s="29">
        <f t="shared" si="274"/>
        <v>2</v>
      </c>
      <c r="BG175" s="29">
        <f t="shared" si="275"/>
        <v>11</v>
      </c>
      <c r="BH175" s="29">
        <f t="shared" si="276"/>
        <v>0</v>
      </c>
      <c r="BI175" s="29">
        <f t="shared" si="277"/>
        <v>1</v>
      </c>
      <c r="BJ175" s="29">
        <f t="shared" si="278"/>
        <v>0</v>
      </c>
      <c r="BK175" s="29">
        <f t="shared" si="279"/>
        <v>0</v>
      </c>
      <c r="BL175" s="29">
        <f t="shared" si="280"/>
        <v>0</v>
      </c>
      <c r="BM175" s="29">
        <f t="shared" si="281"/>
        <v>0</v>
      </c>
      <c r="BN175" s="29">
        <f t="shared" si="282"/>
        <v>0</v>
      </c>
      <c r="BO175" s="29">
        <f t="shared" si="283"/>
        <v>0</v>
      </c>
      <c r="BP175" s="29">
        <f t="shared" si="284"/>
        <v>0</v>
      </c>
      <c r="BQ175" s="29">
        <f t="shared" si="285"/>
        <v>0</v>
      </c>
      <c r="BR175" s="29">
        <f t="shared" si="286"/>
        <v>0</v>
      </c>
      <c r="BS175" s="29">
        <f t="shared" si="287"/>
        <v>0</v>
      </c>
      <c r="BT175" s="29">
        <f t="shared" si="288"/>
        <v>0</v>
      </c>
      <c r="BU175" s="30">
        <f t="shared" si="289"/>
        <v>0</v>
      </c>
      <c r="BV175" s="30">
        <f t="shared" si="290"/>
        <v>0</v>
      </c>
      <c r="BX175" s="28">
        <f t="shared" si="291"/>
        <v>720</v>
      </c>
      <c r="BY175" s="29">
        <f t="shared" si="292"/>
        <v>10</v>
      </c>
      <c r="BZ175" s="29">
        <f t="shared" si="293"/>
        <v>0</v>
      </c>
      <c r="CA175" s="29">
        <f t="shared" si="294"/>
        <v>0</v>
      </c>
      <c r="CB175" s="29">
        <f t="shared" si="295"/>
        <v>0</v>
      </c>
      <c r="CC175" s="30">
        <f t="shared" si="223"/>
        <v>730</v>
      </c>
      <c r="CD175" s="156">
        <f t="shared" si="201"/>
        <v>583.33333333333337</v>
      </c>
      <c r="CE175" s="22">
        <f t="shared" si="224"/>
        <v>3</v>
      </c>
      <c r="CF175" s="156">
        <f t="shared" si="202"/>
        <v>543.33333333333337</v>
      </c>
      <c r="CG175" s="22">
        <f t="shared" si="225"/>
        <v>4</v>
      </c>
      <c r="CH175" s="156">
        <f t="shared" si="203"/>
        <v>503.33333333333337</v>
      </c>
      <c r="CI175" s="22">
        <f t="shared" si="226"/>
        <v>5</v>
      </c>
      <c r="CJ175" s="22">
        <f t="shared" si="309"/>
        <v>0.91175919565353158</v>
      </c>
      <c r="CK175" s="22">
        <f t="shared" si="310"/>
        <v>0.91175919565353158</v>
      </c>
      <c r="CM175" s="22">
        <f t="shared" si="311"/>
        <v>0.8</v>
      </c>
      <c r="CN175" s="22">
        <f t="shared" si="312"/>
        <v>0.95238095238095244</v>
      </c>
      <c r="CO175" s="22">
        <f t="shared" si="313"/>
        <v>0.9940357852882703</v>
      </c>
      <c r="CP175" s="22">
        <f t="shared" si="314"/>
        <v>0.88105726872246692</v>
      </c>
      <c r="CQ175" s="22">
        <f t="shared" si="315"/>
        <v>0</v>
      </c>
      <c r="CR175" s="22">
        <f t="shared" si="316"/>
        <v>3.7037037037037033</v>
      </c>
      <c r="CS175" s="22">
        <f t="shared" si="317"/>
        <v>0</v>
      </c>
      <c r="CT175" s="22" t="e">
        <f t="shared" si="318"/>
        <v>#DIV/0!</v>
      </c>
      <c r="CU175" s="22" t="e">
        <f t="shared" si="319"/>
        <v>#DIV/0!</v>
      </c>
      <c r="CV175" s="22">
        <f t="shared" si="320"/>
        <v>0</v>
      </c>
      <c r="CW175" s="22">
        <f t="shared" si="321"/>
        <v>0</v>
      </c>
      <c r="CX175" s="22">
        <f t="shared" si="322"/>
        <v>0</v>
      </c>
      <c r="CY175" s="22" t="e">
        <f t="shared" si="323"/>
        <v>#DIV/0!</v>
      </c>
      <c r="CZ175" s="22">
        <f t="shared" si="324"/>
        <v>0</v>
      </c>
      <c r="DA175" s="22">
        <f t="shared" si="325"/>
        <v>0</v>
      </c>
      <c r="DB175" s="22">
        <f t="shared" si="326"/>
        <v>0</v>
      </c>
      <c r="DC175" s="22">
        <f t="shared" si="327"/>
        <v>0</v>
      </c>
      <c r="DE175" s="22">
        <f t="shared" si="296"/>
        <v>1</v>
      </c>
      <c r="DF175" s="22">
        <f t="shared" si="297"/>
        <v>1</v>
      </c>
      <c r="DG175" s="22">
        <f t="shared" si="298"/>
        <v>1</v>
      </c>
      <c r="DH175" s="22">
        <f t="shared" si="299"/>
        <v>1</v>
      </c>
      <c r="DI175" s="22">
        <f t="shared" si="300"/>
        <v>0</v>
      </c>
      <c r="DJ175" s="22">
        <f t="shared" si="301"/>
        <v>1</v>
      </c>
      <c r="DK175" s="22">
        <f t="shared" si="302"/>
        <v>0</v>
      </c>
      <c r="DL175" s="22">
        <f t="shared" si="303"/>
        <v>0</v>
      </c>
      <c r="DM175" s="22">
        <f t="shared" si="304"/>
        <v>0</v>
      </c>
      <c r="DN175" s="22">
        <f t="shared" si="305"/>
        <v>0</v>
      </c>
      <c r="DO175" s="22">
        <f t="shared" si="306"/>
        <v>0</v>
      </c>
      <c r="DP175" s="22">
        <f t="shared" si="307"/>
        <v>0</v>
      </c>
      <c r="DQ175" s="22">
        <f t="shared" si="308"/>
        <v>0</v>
      </c>
    </row>
    <row r="176" spans="1:121" s="22" customFormat="1" ht="15.75" thickBot="1">
      <c r="A176" s="22" t="str">
        <f>UFMG!A22</f>
        <v>UFMG</v>
      </c>
      <c r="B176" s="22">
        <f>UFMG!B22</f>
        <v>20</v>
      </c>
      <c r="C176" s="22" t="str">
        <f>UFMG!C22</f>
        <v>Renata Noce Kirkwood</v>
      </c>
      <c r="D176" s="99" t="str">
        <f>UFMG!D22</f>
        <v>P</v>
      </c>
      <c r="E176" s="22">
        <f>UFMG!E22</f>
        <v>1</v>
      </c>
      <c r="F176" s="22">
        <f>UFMG!F22</f>
        <v>1</v>
      </c>
      <c r="G176" s="22">
        <f>UFMG!G22</f>
        <v>1</v>
      </c>
      <c r="H176" s="22">
        <f>UFMG!H22</f>
        <v>1</v>
      </c>
      <c r="I176" s="22">
        <f>UFMG!I22</f>
        <v>0</v>
      </c>
      <c r="J176" s="22">
        <f>UFMG!J22</f>
        <v>0</v>
      </c>
      <c r="K176" s="22">
        <f>UFMG!K22</f>
        <v>0</v>
      </c>
      <c r="L176" s="22">
        <f>UFMG!L22</f>
        <v>0</v>
      </c>
      <c r="M176" s="22">
        <f>UFMG!M22</f>
        <v>0</v>
      </c>
      <c r="N176" s="22">
        <f>UFMG!N22</f>
        <v>0</v>
      </c>
      <c r="O176" s="22">
        <f>UFMG!O22</f>
        <v>0</v>
      </c>
      <c r="P176" s="22">
        <f>UFMG!P22</f>
        <v>0</v>
      </c>
      <c r="Q176" s="22">
        <f>UFMG!Q22</f>
        <v>0</v>
      </c>
      <c r="R176" s="22">
        <f>UFMG!R22</f>
        <v>0</v>
      </c>
      <c r="S176" s="22">
        <f>UFMG!S22</f>
        <v>0</v>
      </c>
      <c r="T176" s="99" t="str">
        <f>UFMG!T22</f>
        <v>C</v>
      </c>
      <c r="U176" s="22">
        <f>UFMG!U22</f>
        <v>0</v>
      </c>
      <c r="V176" s="22">
        <f>UFMG!V22</f>
        <v>0</v>
      </c>
      <c r="W176" s="22">
        <f>UFMG!W22</f>
        <v>0</v>
      </c>
      <c r="X176" s="22">
        <f>UFMG!X22</f>
        <v>0</v>
      </c>
      <c r="Y176" s="22">
        <f>UFMG!Y22</f>
        <v>0</v>
      </c>
      <c r="Z176" s="22">
        <f>UFMG!Z22</f>
        <v>0</v>
      </c>
      <c r="AA176" s="22">
        <f>UFMG!AA22</f>
        <v>0</v>
      </c>
      <c r="AB176" s="22">
        <f>UFMG!AB22</f>
        <v>0</v>
      </c>
      <c r="AC176" s="22">
        <f>UFMG!AC22</f>
        <v>0</v>
      </c>
      <c r="AD176" s="22">
        <f>UFMG!AD22</f>
        <v>0</v>
      </c>
      <c r="AE176" s="22">
        <f>UFMG!AE22</f>
        <v>0</v>
      </c>
      <c r="AF176" s="22">
        <f>UFMG!AF22</f>
        <v>0</v>
      </c>
      <c r="AG176" s="22">
        <f>UFMG!AG22</f>
        <v>0</v>
      </c>
      <c r="AH176" s="22">
        <f>UFMG!AH22</f>
        <v>0</v>
      </c>
      <c r="AI176" s="22">
        <f>UFMG!AI22</f>
        <v>0</v>
      </c>
      <c r="AJ176" s="48"/>
      <c r="AK176" s="89"/>
      <c r="AL176" s="31"/>
      <c r="AM176" s="31"/>
      <c r="AN176" s="25"/>
      <c r="AO176" s="25"/>
      <c r="AP176" s="25"/>
      <c r="AQ176" s="25"/>
      <c r="AR176" s="26"/>
      <c r="AS176" s="24"/>
      <c r="AT176" s="24"/>
      <c r="AU176" s="24"/>
      <c r="AV176" s="24"/>
      <c r="AW176" s="24"/>
      <c r="AX176" s="24"/>
      <c r="AY176" s="24"/>
      <c r="AZ176" s="27">
        <f t="shared" si="268"/>
        <v>1</v>
      </c>
      <c r="BA176" s="28">
        <f t="shared" si="269"/>
        <v>1</v>
      </c>
      <c r="BB176" s="29">
        <f t="shared" si="270"/>
        <v>1</v>
      </c>
      <c r="BC176" s="29">
        <f t="shared" si="271"/>
        <v>2</v>
      </c>
      <c r="BD176" s="29">
        <f t="shared" si="272"/>
        <v>1</v>
      </c>
      <c r="BE176" s="29">
        <f t="shared" si="273"/>
        <v>3</v>
      </c>
      <c r="BF176" s="29">
        <f t="shared" si="274"/>
        <v>1</v>
      </c>
      <c r="BG176" s="29">
        <f t="shared" si="275"/>
        <v>4</v>
      </c>
      <c r="BH176" s="29">
        <f t="shared" si="276"/>
        <v>0</v>
      </c>
      <c r="BI176" s="29">
        <f t="shared" si="277"/>
        <v>0</v>
      </c>
      <c r="BJ176" s="29">
        <f t="shared" si="278"/>
        <v>0</v>
      </c>
      <c r="BK176" s="29">
        <f t="shared" si="279"/>
        <v>0</v>
      </c>
      <c r="BL176" s="29">
        <f t="shared" si="280"/>
        <v>0</v>
      </c>
      <c r="BM176" s="29">
        <f t="shared" si="281"/>
        <v>0</v>
      </c>
      <c r="BN176" s="29">
        <f t="shared" si="282"/>
        <v>0</v>
      </c>
      <c r="BO176" s="29">
        <f t="shared" si="283"/>
        <v>0</v>
      </c>
      <c r="BP176" s="29">
        <f t="shared" si="284"/>
        <v>0</v>
      </c>
      <c r="BQ176" s="29">
        <f t="shared" si="285"/>
        <v>0</v>
      </c>
      <c r="BR176" s="29">
        <f t="shared" si="286"/>
        <v>0</v>
      </c>
      <c r="BS176" s="29">
        <f t="shared" si="287"/>
        <v>0</v>
      </c>
      <c r="BT176" s="29">
        <f t="shared" si="288"/>
        <v>0</v>
      </c>
      <c r="BU176" s="30">
        <f t="shared" si="289"/>
        <v>0</v>
      </c>
      <c r="BV176" s="30">
        <f t="shared" si="290"/>
        <v>0</v>
      </c>
      <c r="BX176" s="28">
        <f t="shared" si="291"/>
        <v>280</v>
      </c>
      <c r="BY176" s="29">
        <f t="shared" si="292"/>
        <v>0</v>
      </c>
      <c r="BZ176" s="29">
        <f t="shared" si="293"/>
        <v>0</v>
      </c>
      <c r="CA176" s="29">
        <f t="shared" si="294"/>
        <v>0</v>
      </c>
      <c r="CB176" s="29">
        <f t="shared" si="295"/>
        <v>0</v>
      </c>
      <c r="CC176" s="30">
        <f t="shared" si="223"/>
        <v>280</v>
      </c>
      <c r="CD176" s="156">
        <f t="shared" si="201"/>
        <v>206.66666666666669</v>
      </c>
      <c r="CE176" s="22">
        <f t="shared" si="224"/>
        <v>3</v>
      </c>
      <c r="CF176" s="156">
        <f t="shared" si="202"/>
        <v>186.66666666666669</v>
      </c>
      <c r="CG176" s="22">
        <f t="shared" si="225"/>
        <v>4</v>
      </c>
      <c r="CH176" s="156">
        <f t="shared" si="203"/>
        <v>166.66666666666669</v>
      </c>
      <c r="CI176" s="22">
        <f t="shared" si="226"/>
        <v>5</v>
      </c>
      <c r="CJ176" s="22">
        <f t="shared" si="309"/>
        <v>0.34971585586710796</v>
      </c>
      <c r="CK176" s="22">
        <f t="shared" si="310"/>
        <v>0.34971585586710796</v>
      </c>
      <c r="CM176" s="22">
        <f t="shared" si="311"/>
        <v>0.8</v>
      </c>
      <c r="CN176" s="22">
        <f t="shared" si="312"/>
        <v>0.31746031746031744</v>
      </c>
      <c r="CO176" s="22">
        <f t="shared" si="313"/>
        <v>0.19880715705765406</v>
      </c>
      <c r="CP176" s="22">
        <f t="shared" si="314"/>
        <v>0.44052863436123346</v>
      </c>
      <c r="CQ176" s="22">
        <f t="shared" si="315"/>
        <v>0</v>
      </c>
      <c r="CR176" s="22">
        <f t="shared" si="316"/>
        <v>0</v>
      </c>
      <c r="CS176" s="22">
        <f t="shared" si="317"/>
        <v>0</v>
      </c>
      <c r="CT176" s="22" t="e">
        <f t="shared" si="318"/>
        <v>#DIV/0!</v>
      </c>
      <c r="CU176" s="22" t="e">
        <f t="shared" si="319"/>
        <v>#DIV/0!</v>
      </c>
      <c r="CV176" s="22">
        <f t="shared" si="320"/>
        <v>0</v>
      </c>
      <c r="CW176" s="22">
        <f t="shared" si="321"/>
        <v>0</v>
      </c>
      <c r="CX176" s="22">
        <f t="shared" si="322"/>
        <v>0</v>
      </c>
      <c r="CY176" s="22" t="e">
        <f t="shared" si="323"/>
        <v>#DIV/0!</v>
      </c>
      <c r="CZ176" s="22">
        <f t="shared" si="324"/>
        <v>0</v>
      </c>
      <c r="DA176" s="22">
        <f t="shared" si="325"/>
        <v>0</v>
      </c>
      <c r="DB176" s="22">
        <f t="shared" si="326"/>
        <v>0</v>
      </c>
      <c r="DC176" s="22">
        <f t="shared" si="327"/>
        <v>0</v>
      </c>
      <c r="DE176" s="22">
        <f t="shared" si="296"/>
        <v>1</v>
      </c>
      <c r="DF176" s="22">
        <f t="shared" si="297"/>
        <v>1</v>
      </c>
      <c r="DG176" s="22">
        <f t="shared" si="298"/>
        <v>1</v>
      </c>
      <c r="DH176" s="22">
        <f t="shared" si="299"/>
        <v>1</v>
      </c>
      <c r="DI176" s="22">
        <f t="shared" si="300"/>
        <v>0</v>
      </c>
      <c r="DJ176" s="22">
        <f t="shared" si="301"/>
        <v>0</v>
      </c>
      <c r="DK176" s="22">
        <f t="shared" si="302"/>
        <v>0</v>
      </c>
      <c r="DL176" s="22">
        <f t="shared" si="303"/>
        <v>0</v>
      </c>
      <c r="DM176" s="22">
        <f t="shared" si="304"/>
        <v>0</v>
      </c>
      <c r="DN176" s="22">
        <f t="shared" si="305"/>
        <v>0</v>
      </c>
      <c r="DO176" s="22">
        <f t="shared" si="306"/>
        <v>0</v>
      </c>
      <c r="DP176" s="22">
        <f t="shared" si="307"/>
        <v>0</v>
      </c>
      <c r="DQ176" s="22">
        <f t="shared" si="308"/>
        <v>0</v>
      </c>
    </row>
    <row r="177" spans="1:121" s="22" customFormat="1" ht="15.75" thickBot="1">
      <c r="A177" s="150" t="str">
        <f>UFRN!A3</f>
        <v>UFRN</v>
      </c>
      <c r="B177" s="150">
        <f>UFRN!B3</f>
        <v>1</v>
      </c>
      <c r="C177" s="150" t="str">
        <f>UFRN!C3</f>
        <v>Álvaro Campos Cavalcanti Maciel</v>
      </c>
      <c r="D177" s="99" t="str">
        <f>UFRN!D3</f>
        <v>P</v>
      </c>
      <c r="E177" s="150">
        <f>UFRN!E3</f>
        <v>0</v>
      </c>
      <c r="F177" s="150">
        <f>UFRN!F3</f>
        <v>0</v>
      </c>
      <c r="G177" s="150">
        <f>UFRN!G3</f>
        <v>0</v>
      </c>
      <c r="H177" s="150">
        <f>UFRN!H3</f>
        <v>2</v>
      </c>
      <c r="I177" s="150">
        <f>UFRN!I3</f>
        <v>1</v>
      </c>
      <c r="J177" s="150">
        <f>UFRN!J3</f>
        <v>0</v>
      </c>
      <c r="K177" s="150">
        <f>UFRN!K3</f>
        <v>0</v>
      </c>
      <c r="L177" s="150">
        <f>UFRN!L3</f>
        <v>0</v>
      </c>
      <c r="M177" s="150">
        <f>UFRN!M3</f>
        <v>0</v>
      </c>
      <c r="N177" s="150">
        <f>UFRN!N3</f>
        <v>0</v>
      </c>
      <c r="O177" s="150">
        <f>UFRN!O3</f>
        <v>0</v>
      </c>
      <c r="P177" s="150">
        <f>UFRN!P3</f>
        <v>0</v>
      </c>
      <c r="Q177" s="150">
        <f>UFRN!Q3</f>
        <v>0</v>
      </c>
      <c r="R177" s="150">
        <f>UFRN!R3</f>
        <v>0</v>
      </c>
      <c r="S177" s="150">
        <f>UFRN!S3</f>
        <v>0</v>
      </c>
      <c r="T177" s="99" t="str">
        <f>UFRN!T3</f>
        <v>P</v>
      </c>
      <c r="U177" s="150">
        <f>UFRN!U3</f>
        <v>0</v>
      </c>
      <c r="V177" s="150">
        <f>UFRN!V3</f>
        <v>0</v>
      </c>
      <c r="W177" s="150">
        <f>UFRN!W3</f>
        <v>1</v>
      </c>
      <c r="X177" s="150">
        <f>UFRN!X3</f>
        <v>0</v>
      </c>
      <c r="Y177" s="150">
        <f>UFRN!Y3</f>
        <v>0</v>
      </c>
      <c r="Z177" s="150">
        <f>UFRN!Z3</f>
        <v>0</v>
      </c>
      <c r="AA177" s="150">
        <f>UFRN!AA3</f>
        <v>0</v>
      </c>
      <c r="AB177" s="150">
        <f>UFRN!AB3</f>
        <v>0</v>
      </c>
      <c r="AC177" s="150">
        <f>UFRN!AC3</f>
        <v>0</v>
      </c>
      <c r="AD177" s="150">
        <f>UFRN!AD3</f>
        <v>0</v>
      </c>
      <c r="AE177" s="150">
        <f>UFRN!AE3</f>
        <v>0</v>
      </c>
      <c r="AF177" s="150">
        <f>UFRN!AF3</f>
        <v>0</v>
      </c>
      <c r="AG177" s="150">
        <f>UFRN!AG3</f>
        <v>0</v>
      </c>
      <c r="AH177" s="150">
        <f>UFRN!AH3</f>
        <v>0</v>
      </c>
      <c r="AI177" s="150">
        <f>UFRN!AI3</f>
        <v>0</v>
      </c>
      <c r="AJ177" s="48"/>
      <c r="AK177" s="89"/>
      <c r="AL177" s="31"/>
      <c r="AM177" s="31"/>
      <c r="AN177" s="25"/>
      <c r="AO177" s="25"/>
      <c r="AP177" s="25"/>
      <c r="AQ177" s="25"/>
      <c r="AR177" s="26"/>
      <c r="AS177" s="24"/>
      <c r="AT177" s="24"/>
      <c r="AU177" s="24"/>
      <c r="AV177" s="24"/>
      <c r="AW177" s="24"/>
      <c r="AX177" s="24"/>
      <c r="AY177" s="24"/>
      <c r="AZ177" s="27">
        <f t="shared" si="268"/>
        <v>2</v>
      </c>
      <c r="BA177" s="28">
        <f t="shared" si="269"/>
        <v>0</v>
      </c>
      <c r="BB177" s="29">
        <f t="shared" si="270"/>
        <v>0</v>
      </c>
      <c r="BC177" s="29">
        <f t="shared" si="271"/>
        <v>0</v>
      </c>
      <c r="BD177" s="29">
        <f t="shared" si="272"/>
        <v>1</v>
      </c>
      <c r="BE177" s="29">
        <f t="shared" si="273"/>
        <v>1</v>
      </c>
      <c r="BF177" s="29">
        <f t="shared" si="274"/>
        <v>2</v>
      </c>
      <c r="BG177" s="29">
        <f t="shared" si="275"/>
        <v>3</v>
      </c>
      <c r="BH177" s="29">
        <f t="shared" si="276"/>
        <v>1</v>
      </c>
      <c r="BI177" s="29">
        <f t="shared" si="277"/>
        <v>0</v>
      </c>
      <c r="BJ177" s="29">
        <f t="shared" si="278"/>
        <v>0</v>
      </c>
      <c r="BK177" s="29">
        <f t="shared" si="279"/>
        <v>0</v>
      </c>
      <c r="BL177" s="29">
        <f t="shared" si="280"/>
        <v>0</v>
      </c>
      <c r="BM177" s="29">
        <f t="shared" si="281"/>
        <v>0</v>
      </c>
      <c r="BN177" s="29">
        <f t="shared" si="282"/>
        <v>0</v>
      </c>
      <c r="BO177" s="29">
        <f t="shared" si="283"/>
        <v>0</v>
      </c>
      <c r="BP177" s="29">
        <f t="shared" si="284"/>
        <v>0</v>
      </c>
      <c r="BQ177" s="29">
        <f t="shared" si="285"/>
        <v>0</v>
      </c>
      <c r="BR177" s="29">
        <f t="shared" si="286"/>
        <v>0</v>
      </c>
      <c r="BS177" s="29">
        <f t="shared" si="287"/>
        <v>0</v>
      </c>
      <c r="BT177" s="29">
        <f t="shared" si="288"/>
        <v>0</v>
      </c>
      <c r="BU177" s="30">
        <f t="shared" si="289"/>
        <v>0</v>
      </c>
      <c r="BV177" s="30">
        <f t="shared" si="290"/>
        <v>0</v>
      </c>
      <c r="BX177" s="28">
        <f t="shared" si="291"/>
        <v>160</v>
      </c>
      <c r="BY177" s="29">
        <f t="shared" si="292"/>
        <v>0</v>
      </c>
      <c r="BZ177" s="29">
        <f t="shared" si="293"/>
        <v>0</v>
      </c>
      <c r="CA177" s="29">
        <f t="shared" si="294"/>
        <v>0</v>
      </c>
      <c r="CB177" s="29">
        <f t="shared" si="295"/>
        <v>0</v>
      </c>
      <c r="CC177" s="30">
        <f t="shared" si="223"/>
        <v>160</v>
      </c>
      <c r="CD177" s="156">
        <f t="shared" si="201"/>
        <v>13.333333333333343</v>
      </c>
      <c r="CE177" s="22">
        <f t="shared" si="224"/>
        <v>3</v>
      </c>
      <c r="CF177" s="156">
        <f t="shared" si="202"/>
        <v>-26.666666666666657</v>
      </c>
      <c r="CG177" s="22" t="str">
        <f t="shared" si="225"/>
        <v>NAO</v>
      </c>
      <c r="CH177" s="156">
        <f t="shared" si="203"/>
        <v>-66.666666666666657</v>
      </c>
      <c r="CI177" s="22" t="str">
        <f t="shared" si="226"/>
        <v>NAO</v>
      </c>
      <c r="CJ177" s="22">
        <f t="shared" si="309"/>
        <v>0.1998376319240617</v>
      </c>
      <c r="CK177" s="22">
        <f t="shared" si="310"/>
        <v>0.1998376319240617</v>
      </c>
      <c r="CM177" s="22">
        <f t="shared" si="311"/>
        <v>0</v>
      </c>
      <c r="CN177" s="22">
        <f t="shared" si="312"/>
        <v>0</v>
      </c>
      <c r="CO177" s="22">
        <f t="shared" si="313"/>
        <v>0.19880715705765406</v>
      </c>
      <c r="CP177" s="22">
        <f t="shared" si="314"/>
        <v>0.88105726872246692</v>
      </c>
      <c r="CQ177" s="22">
        <f t="shared" si="315"/>
        <v>1.0101010101010102</v>
      </c>
      <c r="CR177" s="22">
        <f t="shared" si="316"/>
        <v>0</v>
      </c>
      <c r="CS177" s="22">
        <f t="shared" si="317"/>
        <v>0</v>
      </c>
      <c r="CT177" s="22" t="e">
        <f t="shared" si="318"/>
        <v>#DIV/0!</v>
      </c>
      <c r="CU177" s="22" t="e">
        <f t="shared" si="319"/>
        <v>#DIV/0!</v>
      </c>
      <c r="CV177" s="22">
        <f t="shared" si="320"/>
        <v>0</v>
      </c>
      <c r="CW177" s="22">
        <f t="shared" si="321"/>
        <v>0</v>
      </c>
      <c r="CX177" s="22">
        <f t="shared" si="322"/>
        <v>0</v>
      </c>
      <c r="CY177" s="22" t="e">
        <f t="shared" si="323"/>
        <v>#DIV/0!</v>
      </c>
      <c r="CZ177" s="22">
        <f t="shared" si="324"/>
        <v>0</v>
      </c>
      <c r="DA177" s="22">
        <f t="shared" si="325"/>
        <v>0</v>
      </c>
      <c r="DB177" s="22">
        <f t="shared" si="326"/>
        <v>0</v>
      </c>
      <c r="DC177" s="22">
        <f t="shared" si="327"/>
        <v>0</v>
      </c>
      <c r="DE177" s="22">
        <f t="shared" si="296"/>
        <v>0</v>
      </c>
      <c r="DF177" s="22">
        <f t="shared" si="297"/>
        <v>0</v>
      </c>
      <c r="DG177" s="22">
        <f t="shared" si="298"/>
        <v>1</v>
      </c>
      <c r="DH177" s="22">
        <f t="shared" si="299"/>
        <v>1</v>
      </c>
      <c r="DI177" s="22">
        <f t="shared" si="300"/>
        <v>1</v>
      </c>
      <c r="DJ177" s="22">
        <f t="shared" si="301"/>
        <v>0</v>
      </c>
      <c r="DK177" s="22">
        <f t="shared" si="302"/>
        <v>0</v>
      </c>
      <c r="DL177" s="22">
        <f t="shared" si="303"/>
        <v>0</v>
      </c>
      <c r="DM177" s="22">
        <f t="shared" si="304"/>
        <v>0</v>
      </c>
      <c r="DN177" s="22">
        <f t="shared" si="305"/>
        <v>0</v>
      </c>
      <c r="DO177" s="22">
        <f t="shared" si="306"/>
        <v>0</v>
      </c>
      <c r="DP177" s="22">
        <f t="shared" si="307"/>
        <v>0</v>
      </c>
      <c r="DQ177" s="22">
        <f t="shared" si="308"/>
        <v>0</v>
      </c>
    </row>
    <row r="178" spans="1:121" s="22" customFormat="1" ht="15.75" thickBot="1">
      <c r="A178" s="150" t="str">
        <f>UFRN!A4</f>
        <v>UFRN</v>
      </c>
      <c r="B178" s="150">
        <f>UFRN!B4</f>
        <v>2</v>
      </c>
      <c r="C178" s="150" t="str">
        <f>UFRN!C4</f>
        <v>Ana Raquel Rodrigues Lindquist</v>
      </c>
      <c r="D178" s="99" t="str">
        <f>UFRN!D4</f>
        <v>P</v>
      </c>
      <c r="E178" s="150">
        <f>UFRN!E4</f>
        <v>0</v>
      </c>
      <c r="F178" s="150">
        <f>UFRN!F4</f>
        <v>0</v>
      </c>
      <c r="G178" s="150">
        <f>UFRN!G4</f>
        <v>0</v>
      </c>
      <c r="H178" s="150">
        <f>UFRN!H4</f>
        <v>0</v>
      </c>
      <c r="I178" s="150">
        <f>UFRN!I4</f>
        <v>0</v>
      </c>
      <c r="J178" s="150">
        <f>UFRN!J4</f>
        <v>0</v>
      </c>
      <c r="K178" s="150">
        <f>UFRN!K4</f>
        <v>0</v>
      </c>
      <c r="L178" s="150">
        <f>UFRN!L4</f>
        <v>0</v>
      </c>
      <c r="M178" s="150">
        <f>UFRN!M4</f>
        <v>0</v>
      </c>
      <c r="N178" s="150">
        <f>UFRN!N4</f>
        <v>0</v>
      </c>
      <c r="O178" s="150">
        <f>UFRN!O4</f>
        <v>0</v>
      </c>
      <c r="P178" s="150">
        <f>UFRN!P4</f>
        <v>0</v>
      </c>
      <c r="Q178" s="150">
        <f>UFRN!Q4</f>
        <v>0</v>
      </c>
      <c r="R178" s="150">
        <f>UFRN!R4</f>
        <v>0</v>
      </c>
      <c r="S178" s="150">
        <f>UFRN!S4</f>
        <v>0</v>
      </c>
      <c r="T178" s="99" t="str">
        <f>UFRN!T4</f>
        <v>P</v>
      </c>
      <c r="U178" s="150">
        <f>UFRN!U4</f>
        <v>2</v>
      </c>
      <c r="V178" s="150">
        <f>UFRN!V4</f>
        <v>0</v>
      </c>
      <c r="W178" s="150">
        <f>UFRN!W4</f>
        <v>0</v>
      </c>
      <c r="X178" s="150">
        <f>UFRN!X4</f>
        <v>0</v>
      </c>
      <c r="Y178" s="150">
        <f>UFRN!Y4</f>
        <v>0</v>
      </c>
      <c r="Z178" s="150">
        <f>UFRN!Z4</f>
        <v>0</v>
      </c>
      <c r="AA178" s="150">
        <f>UFRN!AA4</f>
        <v>0</v>
      </c>
      <c r="AB178" s="150">
        <f>UFRN!AB4</f>
        <v>0</v>
      </c>
      <c r="AC178" s="150">
        <f>UFRN!AC4</f>
        <v>0</v>
      </c>
      <c r="AD178" s="150">
        <f>UFRN!AD4</f>
        <v>0</v>
      </c>
      <c r="AE178" s="150">
        <f>UFRN!AE4</f>
        <v>0</v>
      </c>
      <c r="AF178" s="150">
        <f>UFRN!AF4</f>
        <v>0</v>
      </c>
      <c r="AG178" s="150">
        <f>UFRN!AG4</f>
        <v>0</v>
      </c>
      <c r="AH178" s="150">
        <f>UFRN!AH4</f>
        <v>0</v>
      </c>
      <c r="AI178" s="150">
        <f>UFRN!AI4</f>
        <v>0</v>
      </c>
      <c r="AJ178" s="48"/>
      <c r="AK178" s="89"/>
      <c r="AL178" s="31"/>
      <c r="AM178" s="31"/>
      <c r="AN178" s="25"/>
      <c r="AO178" s="25"/>
      <c r="AP178" s="25"/>
      <c r="AQ178" s="25"/>
      <c r="AR178" s="26"/>
      <c r="AS178" s="24"/>
      <c r="AT178" s="24"/>
      <c r="AU178" s="24"/>
      <c r="AV178" s="24"/>
      <c r="AW178" s="24"/>
      <c r="AX178" s="24"/>
      <c r="AY178" s="24"/>
      <c r="AZ178" s="27">
        <f t="shared" si="268"/>
        <v>2</v>
      </c>
      <c r="BA178" s="28">
        <f t="shared" si="269"/>
        <v>2</v>
      </c>
      <c r="BB178" s="29">
        <f t="shared" si="270"/>
        <v>0</v>
      </c>
      <c r="BC178" s="29">
        <f t="shared" si="271"/>
        <v>2</v>
      </c>
      <c r="BD178" s="29">
        <f t="shared" si="272"/>
        <v>0</v>
      </c>
      <c r="BE178" s="29">
        <f t="shared" si="273"/>
        <v>2</v>
      </c>
      <c r="BF178" s="29">
        <f t="shared" si="274"/>
        <v>0</v>
      </c>
      <c r="BG178" s="29">
        <f t="shared" si="275"/>
        <v>2</v>
      </c>
      <c r="BH178" s="29">
        <f t="shared" si="276"/>
        <v>0</v>
      </c>
      <c r="BI178" s="29">
        <f t="shared" si="277"/>
        <v>0</v>
      </c>
      <c r="BJ178" s="29">
        <f t="shared" si="278"/>
        <v>0</v>
      </c>
      <c r="BK178" s="29">
        <f t="shared" si="279"/>
        <v>0</v>
      </c>
      <c r="BL178" s="29">
        <f t="shared" si="280"/>
        <v>0</v>
      </c>
      <c r="BM178" s="29">
        <f t="shared" si="281"/>
        <v>0</v>
      </c>
      <c r="BN178" s="29">
        <f t="shared" si="282"/>
        <v>0</v>
      </c>
      <c r="BO178" s="29">
        <f t="shared" si="283"/>
        <v>0</v>
      </c>
      <c r="BP178" s="29">
        <f t="shared" si="284"/>
        <v>0</v>
      </c>
      <c r="BQ178" s="29">
        <f t="shared" si="285"/>
        <v>0</v>
      </c>
      <c r="BR178" s="29">
        <f t="shared" si="286"/>
        <v>0</v>
      </c>
      <c r="BS178" s="29">
        <f t="shared" si="287"/>
        <v>0</v>
      </c>
      <c r="BT178" s="29">
        <f t="shared" si="288"/>
        <v>0</v>
      </c>
      <c r="BU178" s="30">
        <f t="shared" si="289"/>
        <v>0</v>
      </c>
      <c r="BV178" s="30">
        <f t="shared" si="290"/>
        <v>0</v>
      </c>
      <c r="BX178" s="28">
        <f t="shared" si="291"/>
        <v>200</v>
      </c>
      <c r="BY178" s="29">
        <f t="shared" si="292"/>
        <v>0</v>
      </c>
      <c r="BZ178" s="29">
        <f t="shared" si="293"/>
        <v>0</v>
      </c>
      <c r="CA178" s="29">
        <f t="shared" si="294"/>
        <v>0</v>
      </c>
      <c r="CB178" s="29">
        <f t="shared" si="295"/>
        <v>0</v>
      </c>
      <c r="CC178" s="30">
        <f t="shared" si="223"/>
        <v>200</v>
      </c>
      <c r="CD178" s="156">
        <f t="shared" si="201"/>
        <v>53.333333333333343</v>
      </c>
      <c r="CE178" s="22">
        <f t="shared" si="224"/>
        <v>3</v>
      </c>
      <c r="CF178" s="156">
        <f t="shared" si="202"/>
        <v>13.333333333333343</v>
      </c>
      <c r="CG178" s="22">
        <f t="shared" si="225"/>
        <v>4</v>
      </c>
      <c r="CH178" s="156">
        <f t="shared" si="203"/>
        <v>-26.666666666666657</v>
      </c>
      <c r="CI178" s="22" t="str">
        <f t="shared" si="226"/>
        <v>NAO</v>
      </c>
      <c r="CJ178" s="22">
        <f t="shared" si="309"/>
        <v>0.24979703990507712</v>
      </c>
      <c r="CK178" s="22">
        <f t="shared" si="310"/>
        <v>0.24979703990507712</v>
      </c>
      <c r="CM178" s="22">
        <f t="shared" si="311"/>
        <v>1.6</v>
      </c>
      <c r="CN178" s="22">
        <f t="shared" si="312"/>
        <v>0</v>
      </c>
      <c r="CO178" s="22">
        <f t="shared" si="313"/>
        <v>0</v>
      </c>
      <c r="CP178" s="22">
        <f t="shared" si="314"/>
        <v>0</v>
      </c>
      <c r="CQ178" s="22">
        <f t="shared" si="315"/>
        <v>0</v>
      </c>
      <c r="CR178" s="22">
        <f t="shared" si="316"/>
        <v>0</v>
      </c>
      <c r="CS178" s="22">
        <f t="shared" si="317"/>
        <v>0</v>
      </c>
      <c r="CT178" s="22" t="e">
        <f t="shared" si="318"/>
        <v>#DIV/0!</v>
      </c>
      <c r="CU178" s="22" t="e">
        <f t="shared" si="319"/>
        <v>#DIV/0!</v>
      </c>
      <c r="CV178" s="22">
        <f t="shared" si="320"/>
        <v>0</v>
      </c>
      <c r="CW178" s="22">
        <f t="shared" si="321"/>
        <v>0</v>
      </c>
      <c r="CX178" s="22">
        <f t="shared" si="322"/>
        <v>0</v>
      </c>
      <c r="CY178" s="22" t="e">
        <f t="shared" si="323"/>
        <v>#DIV/0!</v>
      </c>
      <c r="CZ178" s="22">
        <f t="shared" si="324"/>
        <v>0</v>
      </c>
      <c r="DA178" s="22">
        <f t="shared" si="325"/>
        <v>0</v>
      </c>
      <c r="DB178" s="22">
        <f t="shared" si="326"/>
        <v>0</v>
      </c>
      <c r="DC178" s="22">
        <f t="shared" si="327"/>
        <v>0</v>
      </c>
      <c r="DE178" s="22">
        <f t="shared" si="296"/>
        <v>1</v>
      </c>
      <c r="DF178" s="22">
        <f t="shared" si="297"/>
        <v>0</v>
      </c>
      <c r="DG178" s="22">
        <f t="shared" si="298"/>
        <v>0</v>
      </c>
      <c r="DH178" s="22">
        <f t="shared" si="299"/>
        <v>0</v>
      </c>
      <c r="DI178" s="22">
        <f t="shared" si="300"/>
        <v>0</v>
      </c>
      <c r="DJ178" s="22">
        <f t="shared" si="301"/>
        <v>0</v>
      </c>
      <c r="DK178" s="22">
        <f t="shared" si="302"/>
        <v>0</v>
      </c>
      <c r="DL178" s="22">
        <f t="shared" si="303"/>
        <v>0</v>
      </c>
      <c r="DM178" s="22">
        <f t="shared" si="304"/>
        <v>0</v>
      </c>
      <c r="DN178" s="22">
        <f t="shared" si="305"/>
        <v>0</v>
      </c>
      <c r="DO178" s="22">
        <f t="shared" si="306"/>
        <v>0</v>
      </c>
      <c r="DP178" s="22">
        <f t="shared" si="307"/>
        <v>0</v>
      </c>
      <c r="DQ178" s="22">
        <f t="shared" si="308"/>
        <v>0</v>
      </c>
    </row>
    <row r="179" spans="1:121" s="22" customFormat="1" ht="15.75" thickBot="1">
      <c r="A179" s="150" t="str">
        <f>UFRN!A5</f>
        <v>UFPE</v>
      </c>
      <c r="B179" s="150">
        <f>UFRN!B5</f>
        <v>3</v>
      </c>
      <c r="C179" s="150" t="str">
        <f>UFRN!C5</f>
        <v>Armele de Fátima Dornelas de Andrade</v>
      </c>
      <c r="D179" s="99" t="str">
        <f>UFRN!D5</f>
        <v>C</v>
      </c>
      <c r="E179" s="150">
        <f>UFRN!E5</f>
        <v>0</v>
      </c>
      <c r="F179" s="150">
        <f>UFRN!F5</f>
        <v>0</v>
      </c>
      <c r="G179" s="150">
        <f>UFRN!G5</f>
        <v>0</v>
      </c>
      <c r="H179" s="150">
        <f>UFRN!H5</f>
        <v>0</v>
      </c>
      <c r="I179" s="150">
        <f>UFRN!I5</f>
        <v>0</v>
      </c>
      <c r="J179" s="150">
        <f>UFRN!J5</f>
        <v>0</v>
      </c>
      <c r="K179" s="150">
        <f>UFRN!K5</f>
        <v>0</v>
      </c>
      <c r="L179" s="150">
        <f>UFRN!L5</f>
        <v>0</v>
      </c>
      <c r="M179" s="150">
        <f>UFRN!M5</f>
        <v>0</v>
      </c>
      <c r="N179" s="150">
        <f>UFRN!N5</f>
        <v>0</v>
      </c>
      <c r="O179" s="150">
        <f>UFRN!O5</f>
        <v>0</v>
      </c>
      <c r="P179" s="150">
        <f>UFRN!P5</f>
        <v>0</v>
      </c>
      <c r="Q179" s="150">
        <f>UFRN!Q5</f>
        <v>0</v>
      </c>
      <c r="R179" s="150">
        <f>UFRN!R5</f>
        <v>0</v>
      </c>
      <c r="S179" s="150">
        <f>UFRN!S5</f>
        <v>0</v>
      </c>
      <c r="T179" s="99" t="str">
        <f>UFRN!T5</f>
        <v>C</v>
      </c>
      <c r="U179" s="150">
        <f>UFRN!U5</f>
        <v>0</v>
      </c>
      <c r="V179" s="150">
        <f>UFRN!V5</f>
        <v>0</v>
      </c>
      <c r="W179" s="150">
        <f>UFRN!W5</f>
        <v>0</v>
      </c>
      <c r="X179" s="150">
        <f>UFRN!X5</f>
        <v>0</v>
      </c>
      <c r="Y179" s="150">
        <f>UFRN!Y5</f>
        <v>0</v>
      </c>
      <c r="Z179" s="150">
        <f>UFRN!Z5</f>
        <v>0</v>
      </c>
      <c r="AA179" s="150">
        <f>UFRN!AA5</f>
        <v>0</v>
      </c>
      <c r="AB179" s="150">
        <f>UFRN!AB5</f>
        <v>0</v>
      </c>
      <c r="AC179" s="150">
        <f>UFRN!AC5</f>
        <v>0</v>
      </c>
      <c r="AD179" s="150">
        <f>UFRN!AD5</f>
        <v>0</v>
      </c>
      <c r="AE179" s="150">
        <f>UFRN!AE5</f>
        <v>0</v>
      </c>
      <c r="AF179" s="150">
        <f>UFRN!AF5</f>
        <v>0</v>
      </c>
      <c r="AG179" s="150">
        <f>UFRN!AG5</f>
        <v>0</v>
      </c>
      <c r="AH179" s="150">
        <f>UFRN!AH5</f>
        <v>0</v>
      </c>
      <c r="AI179" s="150">
        <f>UFRN!AI5</f>
        <v>0</v>
      </c>
      <c r="AJ179" s="48"/>
      <c r="AK179" s="89"/>
      <c r="AL179" s="31"/>
      <c r="AM179" s="31"/>
      <c r="AN179" s="25"/>
      <c r="AO179" s="25"/>
      <c r="AP179" s="25"/>
      <c r="AQ179" s="25"/>
      <c r="AR179" s="26"/>
      <c r="AS179" s="24"/>
      <c r="AT179" s="24"/>
      <c r="AU179" s="24"/>
      <c r="AV179" s="24"/>
      <c r="AW179" s="24"/>
      <c r="AX179" s="24"/>
      <c r="AY179" s="24"/>
      <c r="AZ179" s="27">
        <f t="shared" si="268"/>
        <v>0</v>
      </c>
      <c r="BA179" s="28">
        <f t="shared" si="269"/>
        <v>0</v>
      </c>
      <c r="BB179" s="29">
        <f t="shared" si="270"/>
        <v>0</v>
      </c>
      <c r="BC179" s="29">
        <f t="shared" si="271"/>
        <v>0</v>
      </c>
      <c r="BD179" s="29">
        <f t="shared" si="272"/>
        <v>0</v>
      </c>
      <c r="BE179" s="29">
        <f t="shared" si="273"/>
        <v>0</v>
      </c>
      <c r="BF179" s="29">
        <f t="shared" si="274"/>
        <v>0</v>
      </c>
      <c r="BG179" s="29">
        <f t="shared" si="275"/>
        <v>0</v>
      </c>
      <c r="BH179" s="29">
        <f t="shared" si="276"/>
        <v>0</v>
      </c>
      <c r="BI179" s="29">
        <f t="shared" si="277"/>
        <v>0</v>
      </c>
      <c r="BJ179" s="29">
        <f t="shared" si="278"/>
        <v>0</v>
      </c>
      <c r="BK179" s="29">
        <f t="shared" si="279"/>
        <v>0</v>
      </c>
      <c r="BL179" s="29">
        <f t="shared" si="280"/>
        <v>0</v>
      </c>
      <c r="BM179" s="29">
        <f t="shared" si="281"/>
        <v>0</v>
      </c>
      <c r="BN179" s="29">
        <f t="shared" si="282"/>
        <v>0</v>
      </c>
      <c r="BO179" s="29">
        <f t="shared" si="283"/>
        <v>0</v>
      </c>
      <c r="BP179" s="29">
        <f t="shared" si="284"/>
        <v>0</v>
      </c>
      <c r="BQ179" s="29">
        <f t="shared" si="285"/>
        <v>0</v>
      </c>
      <c r="BR179" s="29">
        <f t="shared" si="286"/>
        <v>0</v>
      </c>
      <c r="BS179" s="29">
        <f t="shared" si="287"/>
        <v>0</v>
      </c>
      <c r="BT179" s="29">
        <f t="shared" si="288"/>
        <v>0</v>
      </c>
      <c r="BU179" s="30">
        <f t="shared" si="289"/>
        <v>0</v>
      </c>
      <c r="BV179" s="30">
        <f t="shared" si="290"/>
        <v>0</v>
      </c>
      <c r="BX179" s="28">
        <f t="shared" si="291"/>
        <v>0</v>
      </c>
      <c r="BY179" s="29">
        <f t="shared" si="292"/>
        <v>0</v>
      </c>
      <c r="BZ179" s="29">
        <f t="shared" si="293"/>
        <v>0</v>
      </c>
      <c r="CA179" s="29">
        <f t="shared" si="294"/>
        <v>0</v>
      </c>
      <c r="CB179" s="29">
        <f t="shared" si="295"/>
        <v>0</v>
      </c>
      <c r="CC179" s="30" t="str">
        <f t="shared" si="223"/>
        <v/>
      </c>
      <c r="CD179" s="156" t="e">
        <f t="shared" si="201"/>
        <v>#VALUE!</v>
      </c>
      <c r="CE179" s="22" t="str">
        <f t="shared" si="224"/>
        <v xml:space="preserve"> </v>
      </c>
      <c r="CF179" s="156" t="e">
        <f t="shared" si="202"/>
        <v>#VALUE!</v>
      </c>
      <c r="CG179" s="22" t="str">
        <f t="shared" si="225"/>
        <v xml:space="preserve"> </v>
      </c>
      <c r="CH179" s="156" t="e">
        <f t="shared" si="203"/>
        <v>#VALUE!</v>
      </c>
      <c r="CI179" s="22" t="str">
        <f t="shared" si="226"/>
        <v xml:space="preserve"> </v>
      </c>
      <c r="CJ179" s="22" t="e">
        <f t="shared" si="309"/>
        <v>#VALUE!</v>
      </c>
      <c r="CK179" s="22" t="e">
        <f t="shared" si="310"/>
        <v>#VALUE!</v>
      </c>
      <c r="CM179" s="22">
        <f t="shared" si="311"/>
        <v>0</v>
      </c>
      <c r="CN179" s="22">
        <f t="shared" si="312"/>
        <v>0</v>
      </c>
      <c r="CO179" s="22">
        <f t="shared" si="313"/>
        <v>0</v>
      </c>
      <c r="CP179" s="22">
        <f t="shared" si="314"/>
        <v>0</v>
      </c>
      <c r="CQ179" s="22">
        <f t="shared" si="315"/>
        <v>0</v>
      </c>
      <c r="CR179" s="22">
        <f t="shared" si="316"/>
        <v>0</v>
      </c>
      <c r="CS179" s="22">
        <f t="shared" si="317"/>
        <v>0</v>
      </c>
      <c r="CT179" s="22" t="e">
        <f t="shared" si="318"/>
        <v>#DIV/0!</v>
      </c>
      <c r="CU179" s="22" t="e">
        <f t="shared" si="319"/>
        <v>#DIV/0!</v>
      </c>
      <c r="CV179" s="22">
        <f t="shared" si="320"/>
        <v>0</v>
      </c>
      <c r="CW179" s="22">
        <f t="shared" si="321"/>
        <v>0</v>
      </c>
      <c r="CX179" s="22">
        <f t="shared" si="322"/>
        <v>0</v>
      </c>
      <c r="CY179" s="22" t="e">
        <f t="shared" si="323"/>
        <v>#DIV/0!</v>
      </c>
      <c r="CZ179" s="22">
        <f t="shared" si="324"/>
        <v>0</v>
      </c>
      <c r="DA179" s="22">
        <f t="shared" si="325"/>
        <v>0</v>
      </c>
      <c r="DB179" s="22">
        <f t="shared" si="326"/>
        <v>0</v>
      </c>
      <c r="DC179" s="22">
        <f t="shared" si="327"/>
        <v>0</v>
      </c>
      <c r="DE179" s="22">
        <f t="shared" si="296"/>
        <v>0</v>
      </c>
      <c r="DF179" s="22">
        <f t="shared" si="297"/>
        <v>0</v>
      </c>
      <c r="DG179" s="22">
        <f t="shared" si="298"/>
        <v>0</v>
      </c>
      <c r="DH179" s="22">
        <f t="shared" si="299"/>
        <v>0</v>
      </c>
      <c r="DI179" s="22">
        <f t="shared" si="300"/>
        <v>0</v>
      </c>
      <c r="DJ179" s="22">
        <f t="shared" si="301"/>
        <v>0</v>
      </c>
      <c r="DK179" s="22">
        <f t="shared" si="302"/>
        <v>0</v>
      </c>
      <c r="DL179" s="22">
        <f t="shared" si="303"/>
        <v>0</v>
      </c>
      <c r="DM179" s="22">
        <f t="shared" si="304"/>
        <v>0</v>
      </c>
      <c r="DN179" s="22">
        <f t="shared" si="305"/>
        <v>0</v>
      </c>
      <c r="DO179" s="22">
        <f t="shared" si="306"/>
        <v>0</v>
      </c>
      <c r="DP179" s="22">
        <f t="shared" si="307"/>
        <v>0</v>
      </c>
      <c r="DQ179" s="22">
        <f t="shared" si="308"/>
        <v>0</v>
      </c>
    </row>
    <row r="180" spans="1:121" s="22" customFormat="1" ht="15.75" thickBot="1">
      <c r="A180" s="150" t="str">
        <f>UFRN!A6</f>
        <v>UFRN</v>
      </c>
      <c r="B180" s="150">
        <f>UFRN!B6</f>
        <v>4</v>
      </c>
      <c r="C180" s="150" t="str">
        <f>UFRN!C6</f>
        <v>Fernando Augusto Lavezzo Dias</v>
      </c>
      <c r="D180" s="99" t="str">
        <f>UFRN!D6</f>
        <v>P</v>
      </c>
      <c r="E180" s="150">
        <f>UFRN!E6</f>
        <v>1</v>
      </c>
      <c r="F180" s="150">
        <f>UFRN!F6</f>
        <v>0</v>
      </c>
      <c r="G180" s="150">
        <f>UFRN!G6</f>
        <v>0</v>
      </c>
      <c r="H180" s="150">
        <f>UFRN!H6</f>
        <v>0</v>
      </c>
      <c r="I180" s="150">
        <f>UFRN!I6</f>
        <v>0</v>
      </c>
      <c r="J180" s="150">
        <f>UFRN!J6</f>
        <v>0</v>
      </c>
      <c r="K180" s="150">
        <f>UFRN!K6</f>
        <v>0</v>
      </c>
      <c r="L180" s="150">
        <f>UFRN!L6</f>
        <v>0</v>
      </c>
      <c r="M180" s="150">
        <f>UFRN!M6</f>
        <v>0</v>
      </c>
      <c r="N180" s="150">
        <f>UFRN!N6</f>
        <v>0</v>
      </c>
      <c r="O180" s="150">
        <f>UFRN!O6</f>
        <v>0</v>
      </c>
      <c r="P180" s="150">
        <f>UFRN!P6</f>
        <v>0</v>
      </c>
      <c r="Q180" s="150">
        <f>UFRN!Q6</f>
        <v>0</v>
      </c>
      <c r="R180" s="150">
        <f>UFRN!R6</f>
        <v>0</v>
      </c>
      <c r="S180" s="150">
        <f>UFRN!S6</f>
        <v>0</v>
      </c>
      <c r="T180" s="99" t="str">
        <f>UFRN!T6</f>
        <v>P</v>
      </c>
      <c r="U180" s="150">
        <f>UFRN!U6</f>
        <v>1</v>
      </c>
      <c r="V180" s="150">
        <f>UFRN!V6</f>
        <v>0</v>
      </c>
      <c r="W180" s="150">
        <f>UFRN!W6</f>
        <v>1</v>
      </c>
      <c r="X180" s="150">
        <f>UFRN!X6</f>
        <v>0</v>
      </c>
      <c r="Y180" s="150">
        <f>UFRN!Y6</f>
        <v>0</v>
      </c>
      <c r="Z180" s="150">
        <f>UFRN!Z6</f>
        <v>0</v>
      </c>
      <c r="AA180" s="150">
        <f>UFRN!AA6</f>
        <v>0</v>
      </c>
      <c r="AB180" s="150">
        <f>UFRN!AB6</f>
        <v>0</v>
      </c>
      <c r="AC180" s="150">
        <f>UFRN!AC6</f>
        <v>0</v>
      </c>
      <c r="AD180" s="150">
        <f>UFRN!AD6</f>
        <v>0</v>
      </c>
      <c r="AE180" s="150">
        <f>UFRN!AE6</f>
        <v>0</v>
      </c>
      <c r="AF180" s="150">
        <f>UFRN!AF6</f>
        <v>0</v>
      </c>
      <c r="AG180" s="150">
        <f>UFRN!AG6</f>
        <v>0</v>
      </c>
      <c r="AH180" s="150">
        <f>UFRN!AH6</f>
        <v>0</v>
      </c>
      <c r="AI180" s="150">
        <f>UFRN!AI6</f>
        <v>0</v>
      </c>
      <c r="AJ180" s="48"/>
      <c r="AK180" s="89"/>
      <c r="AL180" s="31"/>
      <c r="AM180" s="31"/>
      <c r="AN180" s="25"/>
      <c r="AO180" s="25"/>
      <c r="AP180" s="25"/>
      <c r="AQ180" s="25"/>
      <c r="AR180" s="26"/>
      <c r="AS180" s="24"/>
      <c r="AT180" s="24"/>
      <c r="AU180" s="24"/>
      <c r="AV180" s="24"/>
      <c r="AW180" s="24"/>
      <c r="AX180" s="24"/>
      <c r="AY180" s="24"/>
      <c r="AZ180" s="27">
        <f t="shared" si="268"/>
        <v>2</v>
      </c>
      <c r="BA180" s="28">
        <f t="shared" si="269"/>
        <v>2</v>
      </c>
      <c r="BB180" s="29">
        <f t="shared" si="270"/>
        <v>0</v>
      </c>
      <c r="BC180" s="29">
        <f t="shared" si="271"/>
        <v>2</v>
      </c>
      <c r="BD180" s="29">
        <f t="shared" si="272"/>
        <v>1</v>
      </c>
      <c r="BE180" s="29">
        <f t="shared" si="273"/>
        <v>3</v>
      </c>
      <c r="BF180" s="29">
        <f t="shared" si="274"/>
        <v>0</v>
      </c>
      <c r="BG180" s="29">
        <f t="shared" si="275"/>
        <v>3</v>
      </c>
      <c r="BH180" s="29">
        <f t="shared" si="276"/>
        <v>0</v>
      </c>
      <c r="BI180" s="29">
        <f t="shared" si="277"/>
        <v>0</v>
      </c>
      <c r="BJ180" s="29">
        <f t="shared" si="278"/>
        <v>0</v>
      </c>
      <c r="BK180" s="29">
        <f t="shared" si="279"/>
        <v>0</v>
      </c>
      <c r="BL180" s="29">
        <f t="shared" si="280"/>
        <v>0</v>
      </c>
      <c r="BM180" s="29">
        <f t="shared" si="281"/>
        <v>0</v>
      </c>
      <c r="BN180" s="29">
        <f t="shared" si="282"/>
        <v>0</v>
      </c>
      <c r="BO180" s="29">
        <f t="shared" si="283"/>
        <v>0</v>
      </c>
      <c r="BP180" s="29">
        <f t="shared" si="284"/>
        <v>0</v>
      </c>
      <c r="BQ180" s="29">
        <f t="shared" si="285"/>
        <v>0</v>
      </c>
      <c r="BR180" s="29">
        <f t="shared" si="286"/>
        <v>0</v>
      </c>
      <c r="BS180" s="29">
        <f t="shared" si="287"/>
        <v>0</v>
      </c>
      <c r="BT180" s="29">
        <f t="shared" si="288"/>
        <v>0</v>
      </c>
      <c r="BU180" s="30">
        <f t="shared" si="289"/>
        <v>0</v>
      </c>
      <c r="BV180" s="30">
        <f t="shared" si="290"/>
        <v>0</v>
      </c>
      <c r="BX180" s="28">
        <f t="shared" si="291"/>
        <v>260</v>
      </c>
      <c r="BY180" s="29">
        <f t="shared" si="292"/>
        <v>0</v>
      </c>
      <c r="BZ180" s="29">
        <f t="shared" si="293"/>
        <v>0</v>
      </c>
      <c r="CA180" s="29">
        <f t="shared" si="294"/>
        <v>0</v>
      </c>
      <c r="CB180" s="29">
        <f t="shared" si="295"/>
        <v>0</v>
      </c>
      <c r="CC180" s="30">
        <f t="shared" si="223"/>
        <v>260</v>
      </c>
      <c r="CD180" s="156">
        <f t="shared" si="201"/>
        <v>113.33333333333334</v>
      </c>
      <c r="CE180" s="22">
        <f t="shared" si="224"/>
        <v>3</v>
      </c>
      <c r="CF180" s="156">
        <f t="shared" si="202"/>
        <v>73.333333333333343</v>
      </c>
      <c r="CG180" s="22">
        <f t="shared" si="225"/>
        <v>4</v>
      </c>
      <c r="CH180" s="156">
        <f t="shared" si="203"/>
        <v>33.333333333333343</v>
      </c>
      <c r="CI180" s="22">
        <f t="shared" si="226"/>
        <v>5</v>
      </c>
      <c r="CJ180" s="22">
        <f t="shared" si="309"/>
        <v>0.32473615187660027</v>
      </c>
      <c r="CK180" s="22">
        <f t="shared" si="310"/>
        <v>0.32473615187660027</v>
      </c>
      <c r="CM180" s="22">
        <f t="shared" si="311"/>
        <v>1.6</v>
      </c>
      <c r="CN180" s="22">
        <f t="shared" si="312"/>
        <v>0</v>
      </c>
      <c r="CO180" s="22">
        <f t="shared" si="313"/>
        <v>0.19880715705765406</v>
      </c>
      <c r="CP180" s="22">
        <f t="shared" si="314"/>
        <v>0</v>
      </c>
      <c r="CQ180" s="22">
        <f t="shared" si="315"/>
        <v>0</v>
      </c>
      <c r="CR180" s="22">
        <f t="shared" si="316"/>
        <v>0</v>
      </c>
      <c r="CS180" s="22">
        <f t="shared" si="317"/>
        <v>0</v>
      </c>
      <c r="CT180" s="22" t="e">
        <f t="shared" si="318"/>
        <v>#DIV/0!</v>
      </c>
      <c r="CU180" s="22" t="e">
        <f t="shared" si="319"/>
        <v>#DIV/0!</v>
      </c>
      <c r="CV180" s="22">
        <f t="shared" si="320"/>
        <v>0</v>
      </c>
      <c r="CW180" s="22">
        <f t="shared" si="321"/>
        <v>0</v>
      </c>
      <c r="CX180" s="22">
        <f t="shared" si="322"/>
        <v>0</v>
      </c>
      <c r="CY180" s="22" t="e">
        <f t="shared" si="323"/>
        <v>#DIV/0!</v>
      </c>
      <c r="CZ180" s="22">
        <f t="shared" si="324"/>
        <v>0</v>
      </c>
      <c r="DA180" s="22">
        <f t="shared" si="325"/>
        <v>0</v>
      </c>
      <c r="DB180" s="22">
        <f t="shared" si="326"/>
        <v>0</v>
      </c>
      <c r="DC180" s="22">
        <f t="shared" si="327"/>
        <v>0</v>
      </c>
      <c r="DE180" s="22">
        <f t="shared" si="296"/>
        <v>1</v>
      </c>
      <c r="DF180" s="22">
        <f t="shared" si="297"/>
        <v>0</v>
      </c>
      <c r="DG180" s="22">
        <f t="shared" si="298"/>
        <v>1</v>
      </c>
      <c r="DH180" s="22">
        <f t="shared" si="299"/>
        <v>0</v>
      </c>
      <c r="DI180" s="22">
        <f t="shared" si="300"/>
        <v>0</v>
      </c>
      <c r="DJ180" s="22">
        <f t="shared" si="301"/>
        <v>0</v>
      </c>
      <c r="DK180" s="22">
        <f t="shared" si="302"/>
        <v>0</v>
      </c>
      <c r="DL180" s="22">
        <f t="shared" si="303"/>
        <v>0</v>
      </c>
      <c r="DM180" s="22">
        <f t="shared" si="304"/>
        <v>0</v>
      </c>
      <c r="DN180" s="22">
        <f t="shared" si="305"/>
        <v>0</v>
      </c>
      <c r="DO180" s="22">
        <f t="shared" si="306"/>
        <v>0</v>
      </c>
      <c r="DP180" s="22">
        <f t="shared" si="307"/>
        <v>0</v>
      </c>
      <c r="DQ180" s="22">
        <f t="shared" si="308"/>
        <v>0</v>
      </c>
    </row>
    <row r="181" spans="1:121" s="22" customFormat="1" ht="15.75" thickBot="1">
      <c r="A181" s="150" t="str">
        <f>UFRN!A7</f>
        <v>UFRN</v>
      </c>
      <c r="B181" s="150">
        <f>UFRN!B7</f>
        <v>5</v>
      </c>
      <c r="C181" s="150" t="str">
        <f>UFRN!C7</f>
        <v>Gardenia Maria Holanda Ferreira</v>
      </c>
      <c r="D181" s="99" t="str">
        <f>UFRN!D7</f>
        <v>P</v>
      </c>
      <c r="E181" s="150">
        <f>UFRN!E7</f>
        <v>0</v>
      </c>
      <c r="F181" s="150">
        <f>UFRN!F7</f>
        <v>0</v>
      </c>
      <c r="G181" s="150">
        <f>UFRN!G7</f>
        <v>2</v>
      </c>
      <c r="H181" s="150">
        <f>UFRN!H7</f>
        <v>0</v>
      </c>
      <c r="I181" s="150">
        <f>UFRN!I7</f>
        <v>0</v>
      </c>
      <c r="J181" s="150">
        <f>UFRN!J7</f>
        <v>0</v>
      </c>
      <c r="K181" s="150">
        <f>UFRN!K7</f>
        <v>0</v>
      </c>
      <c r="L181" s="150">
        <f>UFRN!L7</f>
        <v>0</v>
      </c>
      <c r="M181" s="150">
        <f>UFRN!M7</f>
        <v>0</v>
      </c>
      <c r="N181" s="150">
        <f>UFRN!N7</f>
        <v>0</v>
      </c>
      <c r="O181" s="150">
        <f>UFRN!O7</f>
        <v>0</v>
      </c>
      <c r="P181" s="150">
        <f>UFRN!P7</f>
        <v>0</v>
      </c>
      <c r="Q181" s="150">
        <f>UFRN!Q7</f>
        <v>0</v>
      </c>
      <c r="R181" s="150">
        <f>UFRN!R7</f>
        <v>0</v>
      </c>
      <c r="S181" s="150">
        <f>UFRN!S7</f>
        <v>0</v>
      </c>
      <c r="T181" s="99" t="str">
        <f>UFRN!T7</f>
        <v>P</v>
      </c>
      <c r="U181" s="150">
        <f>UFRN!U7</f>
        <v>0</v>
      </c>
      <c r="V181" s="150">
        <f>UFRN!V7</f>
        <v>1</v>
      </c>
      <c r="W181" s="150">
        <f>UFRN!W7</f>
        <v>0</v>
      </c>
      <c r="X181" s="150">
        <f>UFRN!X7</f>
        <v>1</v>
      </c>
      <c r="Y181" s="150">
        <f>UFRN!Y7</f>
        <v>0</v>
      </c>
      <c r="Z181" s="150">
        <f>UFRN!Z7</f>
        <v>0</v>
      </c>
      <c r="AA181" s="150">
        <f>UFRN!AA7</f>
        <v>0</v>
      </c>
      <c r="AB181" s="150">
        <f>UFRN!AB7</f>
        <v>0</v>
      </c>
      <c r="AC181" s="150">
        <f>UFRN!AC7</f>
        <v>0</v>
      </c>
      <c r="AD181" s="150">
        <f>UFRN!AD7</f>
        <v>0</v>
      </c>
      <c r="AE181" s="150">
        <f>UFRN!AE7</f>
        <v>0</v>
      </c>
      <c r="AF181" s="150">
        <f>UFRN!AF7</f>
        <v>0</v>
      </c>
      <c r="AG181" s="150">
        <f>UFRN!AG7</f>
        <v>0</v>
      </c>
      <c r="AH181" s="150">
        <f>UFRN!AH7</f>
        <v>0</v>
      </c>
      <c r="AI181" s="150">
        <f>UFRN!AI7</f>
        <v>0</v>
      </c>
      <c r="AJ181" s="48"/>
      <c r="AK181" s="89"/>
      <c r="AL181" s="31"/>
      <c r="AM181" s="31"/>
      <c r="AN181" s="25"/>
      <c r="AO181" s="25"/>
      <c r="AP181" s="25"/>
      <c r="AQ181" s="25"/>
      <c r="AR181" s="26"/>
      <c r="AS181" s="24"/>
      <c r="AT181" s="24"/>
      <c r="AU181" s="24"/>
      <c r="AV181" s="24"/>
      <c r="AW181" s="24"/>
      <c r="AX181" s="24"/>
      <c r="AY181" s="24"/>
      <c r="AZ181" s="27">
        <f t="shared" si="268"/>
        <v>2</v>
      </c>
      <c r="BA181" s="28">
        <f t="shared" si="269"/>
        <v>0</v>
      </c>
      <c r="BB181" s="29">
        <f t="shared" si="270"/>
        <v>1</v>
      </c>
      <c r="BC181" s="29">
        <f t="shared" si="271"/>
        <v>1</v>
      </c>
      <c r="BD181" s="29">
        <f t="shared" si="272"/>
        <v>2</v>
      </c>
      <c r="BE181" s="29">
        <f t="shared" si="273"/>
        <v>3</v>
      </c>
      <c r="BF181" s="29">
        <f t="shared" si="274"/>
        <v>1</v>
      </c>
      <c r="BG181" s="29">
        <f t="shared" si="275"/>
        <v>4</v>
      </c>
      <c r="BH181" s="29">
        <f t="shared" si="276"/>
        <v>0</v>
      </c>
      <c r="BI181" s="29">
        <f t="shared" si="277"/>
        <v>0</v>
      </c>
      <c r="BJ181" s="29">
        <f t="shared" si="278"/>
        <v>0</v>
      </c>
      <c r="BK181" s="29">
        <f t="shared" si="279"/>
        <v>0</v>
      </c>
      <c r="BL181" s="29">
        <f t="shared" si="280"/>
        <v>0</v>
      </c>
      <c r="BM181" s="29">
        <f t="shared" si="281"/>
        <v>0</v>
      </c>
      <c r="BN181" s="29">
        <f t="shared" si="282"/>
        <v>0</v>
      </c>
      <c r="BO181" s="29">
        <f t="shared" si="283"/>
        <v>0</v>
      </c>
      <c r="BP181" s="29">
        <f t="shared" si="284"/>
        <v>0</v>
      </c>
      <c r="BQ181" s="29">
        <f t="shared" si="285"/>
        <v>0</v>
      </c>
      <c r="BR181" s="29">
        <f t="shared" si="286"/>
        <v>0</v>
      </c>
      <c r="BS181" s="29">
        <f t="shared" si="287"/>
        <v>0</v>
      </c>
      <c r="BT181" s="29">
        <f t="shared" si="288"/>
        <v>0</v>
      </c>
      <c r="BU181" s="30">
        <f t="shared" si="289"/>
        <v>0</v>
      </c>
      <c r="BV181" s="30">
        <f t="shared" si="290"/>
        <v>0</v>
      </c>
      <c r="BX181" s="28">
        <f t="shared" si="291"/>
        <v>240</v>
      </c>
      <c r="BY181" s="29">
        <f t="shared" si="292"/>
        <v>0</v>
      </c>
      <c r="BZ181" s="29">
        <f t="shared" si="293"/>
        <v>0</v>
      </c>
      <c r="CA181" s="29">
        <f t="shared" si="294"/>
        <v>0</v>
      </c>
      <c r="CB181" s="29">
        <f t="shared" si="295"/>
        <v>0</v>
      </c>
      <c r="CC181" s="30">
        <f t="shared" si="223"/>
        <v>240</v>
      </c>
      <c r="CD181" s="156">
        <f t="shared" si="201"/>
        <v>93.333333333333343</v>
      </c>
      <c r="CE181" s="22">
        <f t="shared" si="224"/>
        <v>3</v>
      </c>
      <c r="CF181" s="156">
        <f t="shared" si="202"/>
        <v>53.333333333333343</v>
      </c>
      <c r="CG181" s="22">
        <f t="shared" si="225"/>
        <v>4</v>
      </c>
      <c r="CH181" s="156">
        <f t="shared" si="203"/>
        <v>13.333333333333343</v>
      </c>
      <c r="CI181" s="22">
        <f t="shared" si="226"/>
        <v>5</v>
      </c>
      <c r="CJ181" s="22">
        <f t="shared" si="309"/>
        <v>0.29975644788609257</v>
      </c>
      <c r="CK181" s="22">
        <f t="shared" si="310"/>
        <v>0.29975644788609257</v>
      </c>
      <c r="CM181" s="22">
        <f t="shared" si="311"/>
        <v>0</v>
      </c>
      <c r="CN181" s="22">
        <f t="shared" si="312"/>
        <v>0.31746031746031744</v>
      </c>
      <c r="CO181" s="22">
        <f t="shared" si="313"/>
        <v>0.39761431411530812</v>
      </c>
      <c r="CP181" s="22">
        <f t="shared" si="314"/>
        <v>0.44052863436123346</v>
      </c>
      <c r="CQ181" s="22">
        <f t="shared" si="315"/>
        <v>0</v>
      </c>
      <c r="CR181" s="22">
        <f t="shared" si="316"/>
        <v>0</v>
      </c>
      <c r="CS181" s="22">
        <f t="shared" si="317"/>
        <v>0</v>
      </c>
      <c r="CT181" s="22" t="e">
        <f t="shared" si="318"/>
        <v>#DIV/0!</v>
      </c>
      <c r="CU181" s="22" t="e">
        <f t="shared" si="319"/>
        <v>#DIV/0!</v>
      </c>
      <c r="CV181" s="22">
        <f t="shared" si="320"/>
        <v>0</v>
      </c>
      <c r="CW181" s="22">
        <f t="shared" si="321"/>
        <v>0</v>
      </c>
      <c r="CX181" s="22">
        <f t="shared" si="322"/>
        <v>0</v>
      </c>
      <c r="CY181" s="22" t="e">
        <f t="shared" si="323"/>
        <v>#DIV/0!</v>
      </c>
      <c r="CZ181" s="22">
        <f t="shared" si="324"/>
        <v>0</v>
      </c>
      <c r="DA181" s="22">
        <f t="shared" si="325"/>
        <v>0</v>
      </c>
      <c r="DB181" s="22">
        <f t="shared" si="326"/>
        <v>0</v>
      </c>
      <c r="DC181" s="22">
        <f t="shared" si="327"/>
        <v>0</v>
      </c>
      <c r="DE181" s="22">
        <f t="shared" si="296"/>
        <v>0</v>
      </c>
      <c r="DF181" s="22">
        <f t="shared" si="297"/>
        <v>1</v>
      </c>
      <c r="DG181" s="22">
        <f t="shared" si="298"/>
        <v>1</v>
      </c>
      <c r="DH181" s="22">
        <f t="shared" si="299"/>
        <v>1</v>
      </c>
      <c r="DI181" s="22">
        <f t="shared" si="300"/>
        <v>0</v>
      </c>
      <c r="DJ181" s="22">
        <f t="shared" si="301"/>
        <v>0</v>
      </c>
      <c r="DK181" s="22">
        <f t="shared" si="302"/>
        <v>0</v>
      </c>
      <c r="DL181" s="22">
        <f t="shared" si="303"/>
        <v>0</v>
      </c>
      <c r="DM181" s="22">
        <f t="shared" si="304"/>
        <v>0</v>
      </c>
      <c r="DN181" s="22">
        <f t="shared" si="305"/>
        <v>0</v>
      </c>
      <c r="DO181" s="22">
        <f t="shared" si="306"/>
        <v>0</v>
      </c>
      <c r="DP181" s="22">
        <f t="shared" si="307"/>
        <v>0</v>
      </c>
      <c r="DQ181" s="22">
        <f t="shared" si="308"/>
        <v>0</v>
      </c>
    </row>
    <row r="182" spans="1:121" s="22" customFormat="1" ht="15.75" thickBot="1">
      <c r="A182" s="150" t="str">
        <f>UFRN!A8</f>
        <v>UFRN</v>
      </c>
      <c r="B182" s="150">
        <f>UFRN!B8</f>
        <v>6</v>
      </c>
      <c r="C182" s="150" t="str">
        <f>UFRN!C8</f>
        <v>Guilherme Augusto de Freitas Fregonezi</v>
      </c>
      <c r="D182" s="99" t="str">
        <f>UFRN!D8</f>
        <v>P</v>
      </c>
      <c r="E182" s="150">
        <f>UFRN!E8</f>
        <v>0</v>
      </c>
      <c r="F182" s="150">
        <f>UFRN!F8</f>
        <v>2</v>
      </c>
      <c r="G182" s="150">
        <f>UFRN!G8</f>
        <v>1</v>
      </c>
      <c r="H182" s="150">
        <f>UFRN!H8</f>
        <v>2</v>
      </c>
      <c r="I182" s="150">
        <f>UFRN!I8</f>
        <v>0</v>
      </c>
      <c r="J182" s="150">
        <f>UFRN!J8</f>
        <v>0</v>
      </c>
      <c r="K182" s="150">
        <f>UFRN!K8</f>
        <v>0</v>
      </c>
      <c r="L182" s="150">
        <f>UFRN!L8</f>
        <v>0</v>
      </c>
      <c r="M182" s="150">
        <f>UFRN!M8</f>
        <v>0</v>
      </c>
      <c r="N182" s="150">
        <f>UFRN!N8</f>
        <v>0</v>
      </c>
      <c r="O182" s="150">
        <f>UFRN!O8</f>
        <v>0</v>
      </c>
      <c r="P182" s="150">
        <f>UFRN!P8</f>
        <v>0</v>
      </c>
      <c r="Q182" s="150">
        <f>UFRN!Q8</f>
        <v>0</v>
      </c>
      <c r="R182" s="150">
        <f>UFRN!R8</f>
        <v>0</v>
      </c>
      <c r="S182" s="150">
        <f>UFRN!S8</f>
        <v>0</v>
      </c>
      <c r="T182" s="99" t="str">
        <f>UFRN!T8</f>
        <v>P</v>
      </c>
      <c r="U182" s="150">
        <f>UFRN!U8</f>
        <v>0</v>
      </c>
      <c r="V182" s="150">
        <f>UFRN!V8</f>
        <v>0</v>
      </c>
      <c r="W182" s="150">
        <f>UFRN!W8</f>
        <v>0</v>
      </c>
      <c r="X182" s="150">
        <f>UFRN!X8</f>
        <v>1</v>
      </c>
      <c r="Y182" s="150">
        <f>UFRN!Y8</f>
        <v>0</v>
      </c>
      <c r="Z182" s="150">
        <f>UFRN!Z8</f>
        <v>0</v>
      </c>
      <c r="AA182" s="150">
        <f>UFRN!AA8</f>
        <v>0</v>
      </c>
      <c r="AB182" s="150">
        <f>UFRN!AB8</f>
        <v>0</v>
      </c>
      <c r="AC182" s="150">
        <f>UFRN!AC8</f>
        <v>0</v>
      </c>
      <c r="AD182" s="150">
        <f>UFRN!AD8</f>
        <v>0</v>
      </c>
      <c r="AE182" s="150">
        <f>UFRN!AE8</f>
        <v>0</v>
      </c>
      <c r="AF182" s="150">
        <f>UFRN!AF8</f>
        <v>0</v>
      </c>
      <c r="AG182" s="150">
        <f>UFRN!AG8</f>
        <v>0</v>
      </c>
      <c r="AH182" s="150">
        <f>UFRN!AH8</f>
        <v>0</v>
      </c>
      <c r="AI182" s="150">
        <f>UFRN!AI8</f>
        <v>0</v>
      </c>
      <c r="AJ182" s="48"/>
      <c r="AK182" s="89"/>
      <c r="AL182" s="31"/>
      <c r="AM182" s="31"/>
      <c r="AN182" s="25"/>
      <c r="AO182" s="25"/>
      <c r="AP182" s="25"/>
      <c r="AQ182" s="25"/>
      <c r="AR182" s="26"/>
      <c r="AS182" s="24"/>
      <c r="AT182" s="24"/>
      <c r="AU182" s="24"/>
      <c r="AV182" s="24"/>
      <c r="AW182" s="24"/>
      <c r="AX182" s="24"/>
      <c r="AY182" s="24"/>
      <c r="AZ182" s="27">
        <f t="shared" si="268"/>
        <v>2</v>
      </c>
      <c r="BA182" s="28">
        <f t="shared" si="269"/>
        <v>0</v>
      </c>
      <c r="BB182" s="29">
        <f t="shared" si="270"/>
        <v>2</v>
      </c>
      <c r="BC182" s="29">
        <f t="shared" si="271"/>
        <v>2</v>
      </c>
      <c r="BD182" s="29">
        <f t="shared" si="272"/>
        <v>1</v>
      </c>
      <c r="BE182" s="29">
        <f t="shared" si="273"/>
        <v>3</v>
      </c>
      <c r="BF182" s="29">
        <f t="shared" si="274"/>
        <v>3</v>
      </c>
      <c r="BG182" s="29">
        <f t="shared" si="275"/>
        <v>6</v>
      </c>
      <c r="BH182" s="29">
        <f t="shared" si="276"/>
        <v>0</v>
      </c>
      <c r="BI182" s="29">
        <f t="shared" si="277"/>
        <v>0</v>
      </c>
      <c r="BJ182" s="29">
        <f t="shared" si="278"/>
        <v>0</v>
      </c>
      <c r="BK182" s="29">
        <f t="shared" si="279"/>
        <v>0</v>
      </c>
      <c r="BL182" s="29">
        <f t="shared" si="280"/>
        <v>0</v>
      </c>
      <c r="BM182" s="29">
        <f t="shared" si="281"/>
        <v>0</v>
      </c>
      <c r="BN182" s="29">
        <f t="shared" si="282"/>
        <v>0</v>
      </c>
      <c r="BO182" s="29">
        <f t="shared" si="283"/>
        <v>0</v>
      </c>
      <c r="BP182" s="29">
        <f t="shared" si="284"/>
        <v>0</v>
      </c>
      <c r="BQ182" s="29">
        <f t="shared" si="285"/>
        <v>0</v>
      </c>
      <c r="BR182" s="29">
        <f t="shared" si="286"/>
        <v>0</v>
      </c>
      <c r="BS182" s="29">
        <f t="shared" si="287"/>
        <v>0</v>
      </c>
      <c r="BT182" s="29">
        <f t="shared" si="288"/>
        <v>0</v>
      </c>
      <c r="BU182" s="30">
        <f t="shared" si="289"/>
        <v>0</v>
      </c>
      <c r="BV182" s="30">
        <f t="shared" si="290"/>
        <v>0</v>
      </c>
      <c r="BX182" s="28">
        <f t="shared" si="291"/>
        <v>340</v>
      </c>
      <c r="BY182" s="29">
        <f t="shared" si="292"/>
        <v>0</v>
      </c>
      <c r="BZ182" s="29">
        <f t="shared" si="293"/>
        <v>0</v>
      </c>
      <c r="CA182" s="29">
        <f t="shared" si="294"/>
        <v>0</v>
      </c>
      <c r="CB182" s="29">
        <f t="shared" si="295"/>
        <v>0</v>
      </c>
      <c r="CC182" s="30">
        <f t="shared" si="223"/>
        <v>340</v>
      </c>
      <c r="CD182" s="156">
        <f t="shared" si="201"/>
        <v>193.33333333333334</v>
      </c>
      <c r="CE182" s="22">
        <f t="shared" si="224"/>
        <v>3</v>
      </c>
      <c r="CF182" s="156">
        <f t="shared" si="202"/>
        <v>153.33333333333334</v>
      </c>
      <c r="CG182" s="22">
        <f t="shared" si="225"/>
        <v>4</v>
      </c>
      <c r="CH182" s="156">
        <f t="shared" si="203"/>
        <v>113.33333333333334</v>
      </c>
      <c r="CI182" s="22">
        <f t="shared" si="226"/>
        <v>5</v>
      </c>
      <c r="CJ182" s="22">
        <f t="shared" si="309"/>
        <v>0.4246549678386311</v>
      </c>
      <c r="CK182" s="22">
        <f t="shared" si="310"/>
        <v>0.4246549678386311</v>
      </c>
      <c r="CM182" s="22">
        <f t="shared" si="311"/>
        <v>0</v>
      </c>
      <c r="CN182" s="22">
        <f t="shared" si="312"/>
        <v>0.63492063492063489</v>
      </c>
      <c r="CO182" s="22">
        <f t="shared" si="313"/>
        <v>0.19880715705765406</v>
      </c>
      <c r="CP182" s="22">
        <f t="shared" si="314"/>
        <v>1.3215859030837005</v>
      </c>
      <c r="CQ182" s="22">
        <f t="shared" si="315"/>
        <v>0</v>
      </c>
      <c r="CR182" s="22">
        <f t="shared" si="316"/>
        <v>0</v>
      </c>
      <c r="CS182" s="22">
        <f t="shared" si="317"/>
        <v>0</v>
      </c>
      <c r="CT182" s="22" t="e">
        <f t="shared" si="318"/>
        <v>#DIV/0!</v>
      </c>
      <c r="CU182" s="22" t="e">
        <f t="shared" si="319"/>
        <v>#DIV/0!</v>
      </c>
      <c r="CV182" s="22">
        <f t="shared" si="320"/>
        <v>0</v>
      </c>
      <c r="CW182" s="22">
        <f t="shared" si="321"/>
        <v>0</v>
      </c>
      <c r="CX182" s="22">
        <f t="shared" si="322"/>
        <v>0</v>
      </c>
      <c r="CY182" s="22" t="e">
        <f t="shared" si="323"/>
        <v>#DIV/0!</v>
      </c>
      <c r="CZ182" s="22">
        <f t="shared" si="324"/>
        <v>0</v>
      </c>
      <c r="DA182" s="22">
        <f t="shared" si="325"/>
        <v>0</v>
      </c>
      <c r="DB182" s="22">
        <f t="shared" si="326"/>
        <v>0</v>
      </c>
      <c r="DC182" s="22">
        <f t="shared" si="327"/>
        <v>0</v>
      </c>
      <c r="DE182" s="22">
        <f t="shared" si="296"/>
        <v>0</v>
      </c>
      <c r="DF182" s="22">
        <f t="shared" si="297"/>
        <v>1</v>
      </c>
      <c r="DG182" s="22">
        <f t="shared" si="298"/>
        <v>1</v>
      </c>
      <c r="DH182" s="22">
        <f t="shared" si="299"/>
        <v>1</v>
      </c>
      <c r="DI182" s="22">
        <f t="shared" si="300"/>
        <v>0</v>
      </c>
      <c r="DJ182" s="22">
        <f t="shared" si="301"/>
        <v>0</v>
      </c>
      <c r="DK182" s="22">
        <f t="shared" si="302"/>
        <v>0</v>
      </c>
      <c r="DL182" s="22">
        <f t="shared" si="303"/>
        <v>0</v>
      </c>
      <c r="DM182" s="22">
        <f t="shared" si="304"/>
        <v>0</v>
      </c>
      <c r="DN182" s="22">
        <f t="shared" si="305"/>
        <v>0</v>
      </c>
      <c r="DO182" s="22">
        <f t="shared" si="306"/>
        <v>0</v>
      </c>
      <c r="DP182" s="22">
        <f t="shared" si="307"/>
        <v>0</v>
      </c>
      <c r="DQ182" s="22">
        <f t="shared" si="308"/>
        <v>0</v>
      </c>
    </row>
    <row r="183" spans="1:121" s="22" customFormat="1" ht="15.75" thickBot="1">
      <c r="A183" s="150" t="str">
        <f>UFRN!A9</f>
        <v>UFRN</v>
      </c>
      <c r="B183" s="150">
        <f>UFRN!B9</f>
        <v>7</v>
      </c>
      <c r="C183" s="150" t="str">
        <f>UFRN!C9</f>
        <v>Jamilson Simões Brasileiro</v>
      </c>
      <c r="D183" s="99" t="str">
        <f>UFRN!D9</f>
        <v>P</v>
      </c>
      <c r="E183" s="150">
        <f>UFRN!E9</f>
        <v>0</v>
      </c>
      <c r="F183" s="150">
        <f>UFRN!F9</f>
        <v>0</v>
      </c>
      <c r="G183" s="150">
        <f>UFRN!G9</f>
        <v>0</v>
      </c>
      <c r="H183" s="150">
        <f>UFRN!H9</f>
        <v>3</v>
      </c>
      <c r="I183" s="150">
        <f>UFRN!I9</f>
        <v>0</v>
      </c>
      <c r="J183" s="150">
        <f>UFRN!J9</f>
        <v>0</v>
      </c>
      <c r="K183" s="150">
        <f>UFRN!K9</f>
        <v>0</v>
      </c>
      <c r="L183" s="150">
        <f>UFRN!L9</f>
        <v>0</v>
      </c>
      <c r="M183" s="150">
        <f>UFRN!M9</f>
        <v>0</v>
      </c>
      <c r="N183" s="150">
        <f>UFRN!N9</f>
        <v>0</v>
      </c>
      <c r="O183" s="150">
        <f>UFRN!O9</f>
        <v>0</v>
      </c>
      <c r="P183" s="150">
        <f>UFRN!P9</f>
        <v>0</v>
      </c>
      <c r="Q183" s="150">
        <f>UFRN!Q9</f>
        <v>0</v>
      </c>
      <c r="R183" s="150">
        <f>UFRN!R9</f>
        <v>0</v>
      </c>
      <c r="S183" s="150">
        <f>UFRN!S9</f>
        <v>0</v>
      </c>
      <c r="T183" s="99" t="str">
        <f>UFRN!T9</f>
        <v>P</v>
      </c>
      <c r="U183" s="150">
        <f>UFRN!U9</f>
        <v>0</v>
      </c>
      <c r="V183" s="150">
        <f>UFRN!V9</f>
        <v>1</v>
      </c>
      <c r="W183" s="150">
        <f>UFRN!W9</f>
        <v>0</v>
      </c>
      <c r="X183" s="150">
        <f>UFRN!X9</f>
        <v>1</v>
      </c>
      <c r="Y183" s="150">
        <f>UFRN!Y9</f>
        <v>0</v>
      </c>
      <c r="Z183" s="150">
        <f>UFRN!Z9</f>
        <v>0</v>
      </c>
      <c r="AA183" s="150">
        <f>UFRN!AA9</f>
        <v>0</v>
      </c>
      <c r="AB183" s="150">
        <f>UFRN!AB9</f>
        <v>0</v>
      </c>
      <c r="AC183" s="150">
        <f>UFRN!AC9</f>
        <v>0</v>
      </c>
      <c r="AD183" s="150">
        <f>UFRN!AD9</f>
        <v>0</v>
      </c>
      <c r="AE183" s="150">
        <f>UFRN!AE9</f>
        <v>0</v>
      </c>
      <c r="AF183" s="150">
        <f>UFRN!AF9</f>
        <v>0</v>
      </c>
      <c r="AG183" s="150">
        <f>UFRN!AG9</f>
        <v>0</v>
      </c>
      <c r="AH183" s="150">
        <f>UFRN!AH9</f>
        <v>0</v>
      </c>
      <c r="AI183" s="150">
        <f>UFRN!AI9</f>
        <v>0</v>
      </c>
      <c r="AJ183" s="48"/>
      <c r="AK183" s="89"/>
      <c r="AL183" s="31"/>
      <c r="AM183" s="31"/>
      <c r="AN183" s="25"/>
      <c r="AO183" s="25"/>
      <c r="AP183" s="25"/>
      <c r="AQ183" s="25"/>
      <c r="AR183" s="26"/>
      <c r="AS183" s="24"/>
      <c r="AT183" s="24"/>
      <c r="AU183" s="24"/>
      <c r="AV183" s="24"/>
      <c r="AW183" s="24"/>
      <c r="AX183" s="24"/>
      <c r="AY183" s="24"/>
      <c r="AZ183" s="27">
        <f t="shared" si="268"/>
        <v>2</v>
      </c>
      <c r="BA183" s="28">
        <f t="shared" si="269"/>
        <v>0</v>
      </c>
      <c r="BB183" s="29">
        <f t="shared" si="270"/>
        <v>1</v>
      </c>
      <c r="BC183" s="29">
        <f t="shared" si="271"/>
        <v>1</v>
      </c>
      <c r="BD183" s="29">
        <f t="shared" si="272"/>
        <v>0</v>
      </c>
      <c r="BE183" s="29">
        <f t="shared" si="273"/>
        <v>1</v>
      </c>
      <c r="BF183" s="29">
        <f t="shared" si="274"/>
        <v>4</v>
      </c>
      <c r="BG183" s="29">
        <f t="shared" si="275"/>
        <v>5</v>
      </c>
      <c r="BH183" s="29">
        <f t="shared" si="276"/>
        <v>0</v>
      </c>
      <c r="BI183" s="29">
        <f t="shared" si="277"/>
        <v>0</v>
      </c>
      <c r="BJ183" s="29">
        <f t="shared" si="278"/>
        <v>0</v>
      </c>
      <c r="BK183" s="29">
        <f t="shared" si="279"/>
        <v>0</v>
      </c>
      <c r="BL183" s="29">
        <f t="shared" si="280"/>
        <v>0</v>
      </c>
      <c r="BM183" s="29">
        <f t="shared" si="281"/>
        <v>0</v>
      </c>
      <c r="BN183" s="29">
        <f t="shared" si="282"/>
        <v>0</v>
      </c>
      <c r="BO183" s="29">
        <f t="shared" si="283"/>
        <v>0</v>
      </c>
      <c r="BP183" s="29">
        <f t="shared" si="284"/>
        <v>0</v>
      </c>
      <c r="BQ183" s="29">
        <f t="shared" si="285"/>
        <v>0</v>
      </c>
      <c r="BR183" s="29">
        <f t="shared" si="286"/>
        <v>0</v>
      </c>
      <c r="BS183" s="29">
        <f t="shared" si="287"/>
        <v>0</v>
      </c>
      <c r="BT183" s="29">
        <f t="shared" si="288"/>
        <v>0</v>
      </c>
      <c r="BU183" s="30">
        <f t="shared" si="289"/>
        <v>0</v>
      </c>
      <c r="BV183" s="30">
        <f t="shared" si="290"/>
        <v>0</v>
      </c>
      <c r="BX183" s="28">
        <f t="shared" si="291"/>
        <v>240</v>
      </c>
      <c r="BY183" s="29">
        <f t="shared" si="292"/>
        <v>0</v>
      </c>
      <c r="BZ183" s="29">
        <f t="shared" si="293"/>
        <v>0</v>
      </c>
      <c r="CA183" s="29">
        <f t="shared" si="294"/>
        <v>0</v>
      </c>
      <c r="CB183" s="29">
        <f t="shared" si="295"/>
        <v>0</v>
      </c>
      <c r="CC183" s="30">
        <f t="shared" si="223"/>
        <v>240</v>
      </c>
      <c r="CD183" s="156">
        <f t="shared" si="201"/>
        <v>93.333333333333343</v>
      </c>
      <c r="CE183" s="22">
        <f t="shared" si="224"/>
        <v>3</v>
      </c>
      <c r="CF183" s="156">
        <f t="shared" si="202"/>
        <v>53.333333333333343</v>
      </c>
      <c r="CG183" s="22">
        <f t="shared" si="225"/>
        <v>4</v>
      </c>
      <c r="CH183" s="156">
        <f t="shared" si="203"/>
        <v>13.333333333333343</v>
      </c>
      <c r="CI183" s="22">
        <f t="shared" si="226"/>
        <v>5</v>
      </c>
      <c r="CJ183" s="22">
        <f t="shared" si="309"/>
        <v>0.29975644788609257</v>
      </c>
      <c r="CK183" s="22">
        <f t="shared" si="310"/>
        <v>0.29975644788609257</v>
      </c>
      <c r="CM183" s="22">
        <f t="shared" si="311"/>
        <v>0</v>
      </c>
      <c r="CN183" s="22">
        <f t="shared" si="312"/>
        <v>0.31746031746031744</v>
      </c>
      <c r="CO183" s="22">
        <f t="shared" si="313"/>
        <v>0</v>
      </c>
      <c r="CP183" s="22">
        <f t="shared" si="314"/>
        <v>1.7621145374449338</v>
      </c>
      <c r="CQ183" s="22">
        <f t="shared" si="315"/>
        <v>0</v>
      </c>
      <c r="CR183" s="22">
        <f t="shared" si="316"/>
        <v>0</v>
      </c>
      <c r="CS183" s="22">
        <f t="shared" si="317"/>
        <v>0</v>
      </c>
      <c r="CT183" s="22" t="e">
        <f t="shared" si="318"/>
        <v>#DIV/0!</v>
      </c>
      <c r="CU183" s="22" t="e">
        <f t="shared" si="319"/>
        <v>#DIV/0!</v>
      </c>
      <c r="CV183" s="22">
        <f t="shared" si="320"/>
        <v>0</v>
      </c>
      <c r="CW183" s="22">
        <f t="shared" si="321"/>
        <v>0</v>
      </c>
      <c r="CX183" s="22">
        <f t="shared" si="322"/>
        <v>0</v>
      </c>
      <c r="CY183" s="22" t="e">
        <f t="shared" si="323"/>
        <v>#DIV/0!</v>
      </c>
      <c r="CZ183" s="22">
        <f t="shared" si="324"/>
        <v>0</v>
      </c>
      <c r="DA183" s="22">
        <f t="shared" si="325"/>
        <v>0</v>
      </c>
      <c r="DB183" s="22">
        <f t="shared" si="326"/>
        <v>0</v>
      </c>
      <c r="DC183" s="22">
        <f t="shared" si="327"/>
        <v>0</v>
      </c>
      <c r="DE183" s="22">
        <f t="shared" si="296"/>
        <v>0</v>
      </c>
      <c r="DF183" s="22">
        <f t="shared" si="297"/>
        <v>1</v>
      </c>
      <c r="DG183" s="22">
        <f t="shared" si="298"/>
        <v>0</v>
      </c>
      <c r="DH183" s="22">
        <f t="shared" si="299"/>
        <v>1</v>
      </c>
      <c r="DI183" s="22">
        <f t="shared" si="300"/>
        <v>0</v>
      </c>
      <c r="DJ183" s="22">
        <f t="shared" si="301"/>
        <v>0</v>
      </c>
      <c r="DK183" s="22">
        <f t="shared" si="302"/>
        <v>0</v>
      </c>
      <c r="DL183" s="22">
        <f t="shared" si="303"/>
        <v>0</v>
      </c>
      <c r="DM183" s="22">
        <f t="shared" si="304"/>
        <v>0</v>
      </c>
      <c r="DN183" s="22">
        <f t="shared" si="305"/>
        <v>0</v>
      </c>
      <c r="DO183" s="22">
        <f t="shared" si="306"/>
        <v>0</v>
      </c>
      <c r="DP183" s="22">
        <f t="shared" si="307"/>
        <v>0</v>
      </c>
      <c r="DQ183" s="22">
        <f t="shared" si="308"/>
        <v>0</v>
      </c>
    </row>
    <row r="184" spans="1:121" s="22" customFormat="1" ht="15.75" thickBot="1">
      <c r="A184" s="150" t="str">
        <f>UFRN!A10</f>
        <v>UFRN</v>
      </c>
      <c r="B184" s="150">
        <f>UFRN!B10</f>
        <v>8</v>
      </c>
      <c r="C184" s="150" t="str">
        <f>UFRN!C10</f>
        <v>John Fontenele Araujo</v>
      </c>
      <c r="D184" s="99" t="str">
        <f>UFRN!D10</f>
        <v>C</v>
      </c>
      <c r="E184" s="150">
        <f>UFRN!E10</f>
        <v>0</v>
      </c>
      <c r="F184" s="150">
        <f>UFRN!F10</f>
        <v>0</v>
      </c>
      <c r="G184" s="150">
        <f>UFRN!G10</f>
        <v>0</v>
      </c>
      <c r="H184" s="150">
        <f>UFRN!H10</f>
        <v>0</v>
      </c>
      <c r="I184" s="150">
        <f>UFRN!I10</f>
        <v>0</v>
      </c>
      <c r="J184" s="150">
        <f>UFRN!J10</f>
        <v>0</v>
      </c>
      <c r="K184" s="150">
        <f>UFRN!K10</f>
        <v>0</v>
      </c>
      <c r="L184" s="150">
        <f>UFRN!L10</f>
        <v>0</v>
      </c>
      <c r="M184" s="150">
        <f>UFRN!M10</f>
        <v>0</v>
      </c>
      <c r="N184" s="150">
        <f>UFRN!N10</f>
        <v>0</v>
      </c>
      <c r="O184" s="150">
        <f>UFRN!O10</f>
        <v>0</v>
      </c>
      <c r="P184" s="150">
        <f>UFRN!P10</f>
        <v>0</v>
      </c>
      <c r="Q184" s="150">
        <f>UFRN!Q10</f>
        <v>0</v>
      </c>
      <c r="R184" s="150">
        <f>UFRN!R10</f>
        <v>0</v>
      </c>
      <c r="S184" s="150">
        <f>UFRN!S10</f>
        <v>0</v>
      </c>
      <c r="T184" s="99" t="str">
        <f>UFRN!T10</f>
        <v>C</v>
      </c>
      <c r="U184" s="150">
        <f>UFRN!U10</f>
        <v>0</v>
      </c>
      <c r="V184" s="150">
        <f>UFRN!V10</f>
        <v>0</v>
      </c>
      <c r="W184" s="150">
        <f>UFRN!W10</f>
        <v>0</v>
      </c>
      <c r="X184" s="150">
        <f>UFRN!X10</f>
        <v>0</v>
      </c>
      <c r="Y184" s="150">
        <f>UFRN!Y10</f>
        <v>0</v>
      </c>
      <c r="Z184" s="150">
        <f>UFRN!Z10</f>
        <v>0</v>
      </c>
      <c r="AA184" s="150">
        <f>UFRN!AA10</f>
        <v>0</v>
      </c>
      <c r="AB184" s="150">
        <f>UFRN!AB10</f>
        <v>0</v>
      </c>
      <c r="AC184" s="150">
        <f>UFRN!AC10</f>
        <v>0</v>
      </c>
      <c r="AD184" s="150">
        <f>UFRN!AD10</f>
        <v>0</v>
      </c>
      <c r="AE184" s="150">
        <f>UFRN!AE10</f>
        <v>0</v>
      </c>
      <c r="AF184" s="150">
        <f>UFRN!AF10</f>
        <v>0</v>
      </c>
      <c r="AG184" s="150">
        <f>UFRN!AG10</f>
        <v>0</v>
      </c>
      <c r="AH184" s="150">
        <f>UFRN!AH10</f>
        <v>0</v>
      </c>
      <c r="AI184" s="150">
        <f>UFRN!AI10</f>
        <v>0</v>
      </c>
      <c r="AJ184" s="48"/>
      <c r="AK184" s="89"/>
      <c r="AL184" s="31"/>
      <c r="AM184" s="31"/>
      <c r="AN184" s="25"/>
      <c r="AO184" s="25"/>
      <c r="AP184" s="25"/>
      <c r="AQ184" s="25"/>
      <c r="AR184" s="26"/>
      <c r="AS184" s="24"/>
      <c r="AT184" s="24"/>
      <c r="AU184" s="24"/>
      <c r="AV184" s="24"/>
      <c r="AW184" s="24"/>
      <c r="AX184" s="24"/>
      <c r="AY184" s="24"/>
      <c r="AZ184" s="27">
        <f t="shared" si="268"/>
        <v>0</v>
      </c>
      <c r="BA184" s="28">
        <f t="shared" si="269"/>
        <v>0</v>
      </c>
      <c r="BB184" s="29">
        <f t="shared" si="270"/>
        <v>0</v>
      </c>
      <c r="BC184" s="29">
        <f t="shared" si="271"/>
        <v>0</v>
      </c>
      <c r="BD184" s="29">
        <f t="shared" si="272"/>
        <v>0</v>
      </c>
      <c r="BE184" s="29">
        <f t="shared" si="273"/>
        <v>0</v>
      </c>
      <c r="BF184" s="29">
        <f t="shared" si="274"/>
        <v>0</v>
      </c>
      <c r="BG184" s="29">
        <f t="shared" si="275"/>
        <v>0</v>
      </c>
      <c r="BH184" s="29">
        <f t="shared" si="276"/>
        <v>0</v>
      </c>
      <c r="BI184" s="29">
        <f t="shared" si="277"/>
        <v>0</v>
      </c>
      <c r="BJ184" s="29">
        <f t="shared" si="278"/>
        <v>0</v>
      </c>
      <c r="BK184" s="29">
        <f t="shared" si="279"/>
        <v>0</v>
      </c>
      <c r="BL184" s="29">
        <f t="shared" si="280"/>
        <v>0</v>
      </c>
      <c r="BM184" s="29">
        <f t="shared" si="281"/>
        <v>0</v>
      </c>
      <c r="BN184" s="29">
        <f t="shared" si="282"/>
        <v>0</v>
      </c>
      <c r="BO184" s="29">
        <f t="shared" si="283"/>
        <v>0</v>
      </c>
      <c r="BP184" s="29">
        <f t="shared" si="284"/>
        <v>0</v>
      </c>
      <c r="BQ184" s="29">
        <f t="shared" si="285"/>
        <v>0</v>
      </c>
      <c r="BR184" s="29">
        <f t="shared" si="286"/>
        <v>0</v>
      </c>
      <c r="BS184" s="29">
        <f t="shared" si="287"/>
        <v>0</v>
      </c>
      <c r="BT184" s="29">
        <f t="shared" si="288"/>
        <v>0</v>
      </c>
      <c r="BU184" s="30">
        <f t="shared" si="289"/>
        <v>0</v>
      </c>
      <c r="BV184" s="30">
        <f t="shared" si="290"/>
        <v>0</v>
      </c>
      <c r="BX184" s="28">
        <f t="shared" si="291"/>
        <v>0</v>
      </c>
      <c r="BY184" s="29">
        <f t="shared" si="292"/>
        <v>0</v>
      </c>
      <c r="BZ184" s="29">
        <f t="shared" si="293"/>
        <v>0</v>
      </c>
      <c r="CA184" s="29">
        <f t="shared" si="294"/>
        <v>0</v>
      </c>
      <c r="CB184" s="29">
        <f t="shared" si="295"/>
        <v>0</v>
      </c>
      <c r="CC184" s="30" t="str">
        <f t="shared" si="223"/>
        <v/>
      </c>
      <c r="CD184" s="156" t="e">
        <f t="shared" si="201"/>
        <v>#VALUE!</v>
      </c>
      <c r="CE184" s="22" t="str">
        <f t="shared" si="224"/>
        <v xml:space="preserve"> </v>
      </c>
      <c r="CF184" s="156" t="e">
        <f t="shared" si="202"/>
        <v>#VALUE!</v>
      </c>
      <c r="CG184" s="22" t="str">
        <f t="shared" si="225"/>
        <v xml:space="preserve"> </v>
      </c>
      <c r="CH184" s="156" t="e">
        <f t="shared" si="203"/>
        <v>#VALUE!</v>
      </c>
      <c r="CI184" s="22" t="str">
        <f t="shared" si="226"/>
        <v xml:space="preserve"> </v>
      </c>
      <c r="CJ184" s="22" t="e">
        <f t="shared" si="309"/>
        <v>#VALUE!</v>
      </c>
      <c r="CK184" s="22" t="e">
        <f t="shared" si="310"/>
        <v>#VALUE!</v>
      </c>
      <c r="CM184" s="22">
        <f t="shared" si="311"/>
        <v>0</v>
      </c>
      <c r="CN184" s="22">
        <f t="shared" si="312"/>
        <v>0</v>
      </c>
      <c r="CO184" s="22">
        <f t="shared" si="313"/>
        <v>0</v>
      </c>
      <c r="CP184" s="22">
        <f t="shared" si="314"/>
        <v>0</v>
      </c>
      <c r="CQ184" s="22">
        <f t="shared" si="315"/>
        <v>0</v>
      </c>
      <c r="CR184" s="22">
        <f t="shared" si="316"/>
        <v>0</v>
      </c>
      <c r="CS184" s="22">
        <f t="shared" si="317"/>
        <v>0</v>
      </c>
      <c r="CT184" s="22" t="e">
        <f t="shared" si="318"/>
        <v>#DIV/0!</v>
      </c>
      <c r="CU184" s="22" t="e">
        <f t="shared" si="319"/>
        <v>#DIV/0!</v>
      </c>
      <c r="CV184" s="22">
        <f t="shared" si="320"/>
        <v>0</v>
      </c>
      <c r="CW184" s="22">
        <f t="shared" si="321"/>
        <v>0</v>
      </c>
      <c r="CX184" s="22">
        <f t="shared" si="322"/>
        <v>0</v>
      </c>
      <c r="CY184" s="22" t="e">
        <f t="shared" si="323"/>
        <v>#DIV/0!</v>
      </c>
      <c r="CZ184" s="22">
        <f t="shared" si="324"/>
        <v>0</v>
      </c>
      <c r="DA184" s="22">
        <f t="shared" si="325"/>
        <v>0</v>
      </c>
      <c r="DB184" s="22">
        <f t="shared" si="326"/>
        <v>0</v>
      </c>
      <c r="DC184" s="22">
        <f t="shared" si="327"/>
        <v>0</v>
      </c>
      <c r="DE184" s="22">
        <f t="shared" si="296"/>
        <v>0</v>
      </c>
      <c r="DF184" s="22">
        <f t="shared" si="297"/>
        <v>0</v>
      </c>
      <c r="DG184" s="22">
        <f t="shared" si="298"/>
        <v>0</v>
      </c>
      <c r="DH184" s="22">
        <f t="shared" si="299"/>
        <v>0</v>
      </c>
      <c r="DI184" s="22">
        <f t="shared" si="300"/>
        <v>0</v>
      </c>
      <c r="DJ184" s="22">
        <f t="shared" si="301"/>
        <v>0</v>
      </c>
      <c r="DK184" s="22">
        <f t="shared" si="302"/>
        <v>0</v>
      </c>
      <c r="DL184" s="22">
        <f t="shared" si="303"/>
        <v>0</v>
      </c>
      <c r="DM184" s="22">
        <f t="shared" si="304"/>
        <v>0</v>
      </c>
      <c r="DN184" s="22">
        <f t="shared" si="305"/>
        <v>0</v>
      </c>
      <c r="DO184" s="22">
        <f t="shared" si="306"/>
        <v>0</v>
      </c>
      <c r="DP184" s="22">
        <f t="shared" si="307"/>
        <v>0</v>
      </c>
      <c r="DQ184" s="22">
        <f t="shared" si="308"/>
        <v>0</v>
      </c>
    </row>
    <row r="185" spans="1:121" s="22" customFormat="1" ht="15.75" thickBot="1">
      <c r="A185" s="150" t="str">
        <f>UFRN!A11</f>
        <v>UFRN</v>
      </c>
      <c r="B185" s="150">
        <f>UFRN!B11</f>
        <v>9</v>
      </c>
      <c r="C185" s="150" t="str">
        <f>UFRN!C11</f>
        <v>Karla Morganna Pereira Pinto de Mendonça</v>
      </c>
      <c r="D185" s="99" t="str">
        <f>UFRN!D11</f>
        <v>P</v>
      </c>
      <c r="E185" s="150">
        <f>UFRN!E11</f>
        <v>0</v>
      </c>
      <c r="F185" s="150">
        <f>UFRN!F11</f>
        <v>0</v>
      </c>
      <c r="G185" s="150">
        <f>UFRN!G11</f>
        <v>1</v>
      </c>
      <c r="H185" s="150">
        <f>UFRN!H11</f>
        <v>0</v>
      </c>
      <c r="I185" s="150">
        <f>UFRN!I11</f>
        <v>0</v>
      </c>
      <c r="J185" s="150">
        <f>UFRN!J11</f>
        <v>0</v>
      </c>
      <c r="K185" s="150">
        <f>UFRN!K11</f>
        <v>0</v>
      </c>
      <c r="L185" s="150">
        <f>UFRN!L11</f>
        <v>0</v>
      </c>
      <c r="M185" s="150">
        <f>UFRN!M11</f>
        <v>0</v>
      </c>
      <c r="N185" s="150">
        <f>UFRN!N11</f>
        <v>0</v>
      </c>
      <c r="O185" s="150">
        <f>UFRN!O11</f>
        <v>0</v>
      </c>
      <c r="P185" s="150">
        <f>UFRN!P11</f>
        <v>0</v>
      </c>
      <c r="Q185" s="150">
        <f>UFRN!Q11</f>
        <v>0</v>
      </c>
      <c r="R185" s="150">
        <f>UFRN!R11</f>
        <v>0</v>
      </c>
      <c r="S185" s="150">
        <f>UFRN!S11</f>
        <v>0</v>
      </c>
      <c r="T185" s="99" t="str">
        <f>UFRN!T11</f>
        <v>P</v>
      </c>
      <c r="U185" s="150">
        <f>UFRN!U11</f>
        <v>0</v>
      </c>
      <c r="V185" s="150">
        <f>UFRN!V11</f>
        <v>1</v>
      </c>
      <c r="W185" s="150">
        <f>UFRN!W11</f>
        <v>0</v>
      </c>
      <c r="X185" s="150">
        <f>UFRN!X11</f>
        <v>1</v>
      </c>
      <c r="Y185" s="150">
        <f>UFRN!Y11</f>
        <v>0</v>
      </c>
      <c r="Z185" s="150">
        <f>UFRN!Z11</f>
        <v>0</v>
      </c>
      <c r="AA185" s="150">
        <f>UFRN!AA11</f>
        <v>0</v>
      </c>
      <c r="AB185" s="150">
        <f>UFRN!AB11</f>
        <v>0</v>
      </c>
      <c r="AC185" s="150">
        <f>UFRN!AC11</f>
        <v>0</v>
      </c>
      <c r="AD185" s="150">
        <f>UFRN!AD11</f>
        <v>0</v>
      </c>
      <c r="AE185" s="150">
        <f>UFRN!AE11</f>
        <v>0</v>
      </c>
      <c r="AF185" s="150">
        <f>UFRN!AF11</f>
        <v>0</v>
      </c>
      <c r="AG185" s="150">
        <f>UFRN!AG11</f>
        <v>0</v>
      </c>
      <c r="AH185" s="150">
        <f>UFRN!AH11</f>
        <v>0</v>
      </c>
      <c r="AI185" s="150">
        <f>UFRN!AI11</f>
        <v>0</v>
      </c>
      <c r="AJ185" s="48"/>
      <c r="AK185" s="89"/>
      <c r="AL185" s="31"/>
      <c r="AM185" s="31"/>
      <c r="AN185" s="25"/>
      <c r="AO185" s="25"/>
      <c r="AP185" s="25"/>
      <c r="AQ185" s="25"/>
      <c r="AR185" s="26"/>
      <c r="AS185" s="24"/>
      <c r="AT185" s="24"/>
      <c r="AU185" s="24"/>
      <c r="AV185" s="24"/>
      <c r="AW185" s="24"/>
      <c r="AX185" s="24"/>
      <c r="AY185" s="24"/>
      <c r="AZ185" s="27">
        <f t="shared" si="268"/>
        <v>2</v>
      </c>
      <c r="BA185" s="28">
        <f t="shared" si="269"/>
        <v>0</v>
      </c>
      <c r="BB185" s="29">
        <f t="shared" si="270"/>
        <v>1</v>
      </c>
      <c r="BC185" s="29">
        <f t="shared" si="271"/>
        <v>1</v>
      </c>
      <c r="BD185" s="29">
        <f t="shared" si="272"/>
        <v>1</v>
      </c>
      <c r="BE185" s="29">
        <f t="shared" si="273"/>
        <v>2</v>
      </c>
      <c r="BF185" s="29">
        <f t="shared" si="274"/>
        <v>1</v>
      </c>
      <c r="BG185" s="29">
        <f t="shared" si="275"/>
        <v>3</v>
      </c>
      <c r="BH185" s="29">
        <f t="shared" si="276"/>
        <v>0</v>
      </c>
      <c r="BI185" s="29">
        <f t="shared" si="277"/>
        <v>0</v>
      </c>
      <c r="BJ185" s="29">
        <f t="shared" si="278"/>
        <v>0</v>
      </c>
      <c r="BK185" s="29">
        <f t="shared" si="279"/>
        <v>0</v>
      </c>
      <c r="BL185" s="29">
        <f t="shared" si="280"/>
        <v>0</v>
      </c>
      <c r="BM185" s="29">
        <f t="shared" si="281"/>
        <v>0</v>
      </c>
      <c r="BN185" s="29">
        <f t="shared" si="282"/>
        <v>0</v>
      </c>
      <c r="BO185" s="29">
        <f t="shared" si="283"/>
        <v>0</v>
      </c>
      <c r="BP185" s="29">
        <f t="shared" si="284"/>
        <v>0</v>
      </c>
      <c r="BQ185" s="29">
        <f t="shared" si="285"/>
        <v>0</v>
      </c>
      <c r="BR185" s="29">
        <f t="shared" si="286"/>
        <v>0</v>
      </c>
      <c r="BS185" s="29">
        <f t="shared" si="287"/>
        <v>0</v>
      </c>
      <c r="BT185" s="29">
        <f t="shared" si="288"/>
        <v>0</v>
      </c>
      <c r="BU185" s="30">
        <f t="shared" si="289"/>
        <v>0</v>
      </c>
      <c r="BV185" s="30">
        <f t="shared" si="290"/>
        <v>0</v>
      </c>
      <c r="BX185" s="28">
        <f t="shared" si="291"/>
        <v>180</v>
      </c>
      <c r="BY185" s="29">
        <f t="shared" si="292"/>
        <v>0</v>
      </c>
      <c r="BZ185" s="29">
        <f t="shared" si="293"/>
        <v>0</v>
      </c>
      <c r="CA185" s="29">
        <f t="shared" si="294"/>
        <v>0</v>
      </c>
      <c r="CB185" s="29">
        <f t="shared" si="295"/>
        <v>0</v>
      </c>
      <c r="CC185" s="30">
        <f t="shared" si="223"/>
        <v>180</v>
      </c>
      <c r="CD185" s="156">
        <f t="shared" si="201"/>
        <v>33.333333333333343</v>
      </c>
      <c r="CE185" s="22">
        <f t="shared" si="224"/>
        <v>3</v>
      </c>
      <c r="CF185" s="156">
        <f t="shared" si="202"/>
        <v>-6.6666666666666572</v>
      </c>
      <c r="CG185" s="22" t="str">
        <f t="shared" si="225"/>
        <v>NAO</v>
      </c>
      <c r="CH185" s="156">
        <f t="shared" si="203"/>
        <v>-46.666666666666657</v>
      </c>
      <c r="CI185" s="22" t="str">
        <f t="shared" si="226"/>
        <v>NAO</v>
      </c>
      <c r="CJ185" s="22">
        <f t="shared" si="309"/>
        <v>0.2248173359145694</v>
      </c>
      <c r="CK185" s="22">
        <f t="shared" si="310"/>
        <v>0.2248173359145694</v>
      </c>
      <c r="CM185" s="22">
        <f t="shared" si="311"/>
        <v>0</v>
      </c>
      <c r="CN185" s="22">
        <f t="shared" si="312"/>
        <v>0.31746031746031744</v>
      </c>
      <c r="CO185" s="22">
        <f t="shared" si="313"/>
        <v>0.19880715705765406</v>
      </c>
      <c r="CP185" s="22">
        <f t="shared" si="314"/>
        <v>0.44052863436123346</v>
      </c>
      <c r="CQ185" s="22">
        <f t="shared" si="315"/>
        <v>0</v>
      </c>
      <c r="CR185" s="22">
        <f t="shared" si="316"/>
        <v>0</v>
      </c>
      <c r="CS185" s="22">
        <f t="shared" si="317"/>
        <v>0</v>
      </c>
      <c r="CT185" s="22" t="e">
        <f t="shared" si="318"/>
        <v>#DIV/0!</v>
      </c>
      <c r="CU185" s="22" t="e">
        <f t="shared" si="319"/>
        <v>#DIV/0!</v>
      </c>
      <c r="CV185" s="22">
        <f t="shared" si="320"/>
        <v>0</v>
      </c>
      <c r="CW185" s="22">
        <f t="shared" si="321"/>
        <v>0</v>
      </c>
      <c r="CX185" s="22">
        <f t="shared" si="322"/>
        <v>0</v>
      </c>
      <c r="CY185" s="22" t="e">
        <f t="shared" si="323"/>
        <v>#DIV/0!</v>
      </c>
      <c r="CZ185" s="22">
        <f t="shared" si="324"/>
        <v>0</v>
      </c>
      <c r="DA185" s="22">
        <f t="shared" si="325"/>
        <v>0</v>
      </c>
      <c r="DB185" s="22">
        <f t="shared" si="326"/>
        <v>0</v>
      </c>
      <c r="DC185" s="22">
        <f t="shared" si="327"/>
        <v>0</v>
      </c>
      <c r="DE185" s="22">
        <f t="shared" si="296"/>
        <v>0</v>
      </c>
      <c r="DF185" s="22">
        <f t="shared" si="297"/>
        <v>1</v>
      </c>
      <c r="DG185" s="22">
        <f t="shared" si="298"/>
        <v>1</v>
      </c>
      <c r="DH185" s="22">
        <f t="shared" si="299"/>
        <v>1</v>
      </c>
      <c r="DI185" s="22">
        <f t="shared" si="300"/>
        <v>0</v>
      </c>
      <c r="DJ185" s="22">
        <f t="shared" si="301"/>
        <v>0</v>
      </c>
      <c r="DK185" s="22">
        <f t="shared" si="302"/>
        <v>0</v>
      </c>
      <c r="DL185" s="22">
        <f t="shared" si="303"/>
        <v>0</v>
      </c>
      <c r="DM185" s="22">
        <f t="shared" si="304"/>
        <v>0</v>
      </c>
      <c r="DN185" s="22">
        <f t="shared" si="305"/>
        <v>0</v>
      </c>
      <c r="DO185" s="22">
        <f t="shared" si="306"/>
        <v>0</v>
      </c>
      <c r="DP185" s="22">
        <f t="shared" si="307"/>
        <v>0</v>
      </c>
      <c r="DQ185" s="22">
        <f t="shared" si="308"/>
        <v>0</v>
      </c>
    </row>
    <row r="186" spans="1:121" s="22" customFormat="1" ht="15.75" thickBot="1">
      <c r="A186" s="150" t="str">
        <f>UFRN!A12</f>
        <v>UFRN</v>
      </c>
      <c r="B186" s="150">
        <f>UFRN!B12</f>
        <v>10</v>
      </c>
      <c r="C186" s="150" t="str">
        <f>UFRN!C12</f>
        <v>Ricardo Oliveira Guerra</v>
      </c>
      <c r="D186" s="99" t="str">
        <f>UFRN!D12</f>
        <v>P</v>
      </c>
      <c r="E186" s="150">
        <f>UFRN!E12</f>
        <v>0</v>
      </c>
      <c r="F186" s="150">
        <f>UFRN!F12</f>
        <v>0</v>
      </c>
      <c r="G186" s="150">
        <f>UFRN!G12</f>
        <v>1</v>
      </c>
      <c r="H186" s="150">
        <f>UFRN!H12</f>
        <v>0</v>
      </c>
      <c r="I186" s="150">
        <f>UFRN!I12</f>
        <v>2</v>
      </c>
      <c r="J186" s="150">
        <f>UFRN!J12</f>
        <v>0</v>
      </c>
      <c r="K186" s="150">
        <f>UFRN!K12</f>
        <v>1</v>
      </c>
      <c r="L186" s="150">
        <f>UFRN!L12</f>
        <v>0</v>
      </c>
      <c r="M186" s="150">
        <f>UFRN!M12</f>
        <v>0</v>
      </c>
      <c r="N186" s="150">
        <f>UFRN!N12</f>
        <v>0</v>
      </c>
      <c r="O186" s="150">
        <f>UFRN!O12</f>
        <v>0</v>
      </c>
      <c r="P186" s="150">
        <f>UFRN!P12</f>
        <v>0</v>
      </c>
      <c r="Q186" s="150">
        <f>UFRN!Q12</f>
        <v>0</v>
      </c>
      <c r="R186" s="150">
        <f>UFRN!R12</f>
        <v>0</v>
      </c>
      <c r="S186" s="150">
        <f>UFRN!S12</f>
        <v>0</v>
      </c>
      <c r="T186" s="99" t="str">
        <f>UFRN!T12</f>
        <v>P</v>
      </c>
      <c r="U186" s="150">
        <f>UFRN!U12</f>
        <v>1</v>
      </c>
      <c r="V186" s="150">
        <f>UFRN!V12</f>
        <v>0</v>
      </c>
      <c r="W186" s="150">
        <f>UFRN!W12</f>
        <v>5</v>
      </c>
      <c r="X186" s="150">
        <f>UFRN!X12</f>
        <v>1</v>
      </c>
      <c r="Y186" s="150">
        <f>UFRN!Y12</f>
        <v>0</v>
      </c>
      <c r="Z186" s="150">
        <f>UFRN!Z12</f>
        <v>0</v>
      </c>
      <c r="AA186" s="150">
        <f>UFRN!AA12</f>
        <v>0</v>
      </c>
      <c r="AB186" s="150">
        <f>UFRN!AB12</f>
        <v>0</v>
      </c>
      <c r="AC186" s="150">
        <f>UFRN!AC12</f>
        <v>0</v>
      </c>
      <c r="AD186" s="150">
        <f>UFRN!AD12</f>
        <v>0</v>
      </c>
      <c r="AE186" s="150">
        <f>UFRN!AE12</f>
        <v>0</v>
      </c>
      <c r="AF186" s="150">
        <f>UFRN!AF12</f>
        <v>0</v>
      </c>
      <c r="AG186" s="150">
        <f>UFRN!AG12</f>
        <v>0</v>
      </c>
      <c r="AH186" s="150">
        <f>UFRN!AH12</f>
        <v>0</v>
      </c>
      <c r="AI186" s="150">
        <f>UFRN!AI12</f>
        <v>0</v>
      </c>
      <c r="AJ186" s="48"/>
      <c r="AK186" s="89"/>
      <c r="AL186" s="31"/>
      <c r="AM186" s="31"/>
      <c r="AN186" s="25"/>
      <c r="AO186" s="25"/>
      <c r="AP186" s="25"/>
      <c r="AQ186" s="25"/>
      <c r="AR186" s="26"/>
      <c r="AS186" s="24"/>
      <c r="AT186" s="24"/>
      <c r="AU186" s="24"/>
      <c r="AV186" s="24"/>
      <c r="AW186" s="24"/>
      <c r="AX186" s="24"/>
      <c r="AY186" s="24"/>
      <c r="AZ186" s="27">
        <f t="shared" si="268"/>
        <v>2</v>
      </c>
      <c r="BA186" s="28">
        <f t="shared" si="269"/>
        <v>1</v>
      </c>
      <c r="BB186" s="29">
        <f t="shared" si="270"/>
        <v>0</v>
      </c>
      <c r="BC186" s="29">
        <f t="shared" si="271"/>
        <v>1</v>
      </c>
      <c r="BD186" s="29">
        <f t="shared" si="272"/>
        <v>6</v>
      </c>
      <c r="BE186" s="29">
        <f t="shared" si="273"/>
        <v>7</v>
      </c>
      <c r="BF186" s="29">
        <f t="shared" si="274"/>
        <v>1</v>
      </c>
      <c r="BG186" s="29">
        <f t="shared" si="275"/>
        <v>8</v>
      </c>
      <c r="BH186" s="29">
        <f t="shared" si="276"/>
        <v>2</v>
      </c>
      <c r="BI186" s="29">
        <f t="shared" si="277"/>
        <v>0</v>
      </c>
      <c r="BJ186" s="29">
        <f t="shared" si="278"/>
        <v>1</v>
      </c>
      <c r="BK186" s="29">
        <f t="shared" si="279"/>
        <v>0</v>
      </c>
      <c r="BL186" s="29">
        <f t="shared" si="280"/>
        <v>0</v>
      </c>
      <c r="BM186" s="29">
        <f t="shared" si="281"/>
        <v>0</v>
      </c>
      <c r="BN186" s="29">
        <f t="shared" si="282"/>
        <v>0</v>
      </c>
      <c r="BO186" s="29">
        <f t="shared" si="283"/>
        <v>0</v>
      </c>
      <c r="BP186" s="29">
        <f t="shared" si="284"/>
        <v>0</v>
      </c>
      <c r="BQ186" s="29">
        <f t="shared" si="285"/>
        <v>0</v>
      </c>
      <c r="BR186" s="29">
        <f t="shared" si="286"/>
        <v>0</v>
      </c>
      <c r="BS186" s="29">
        <f t="shared" si="287"/>
        <v>0</v>
      </c>
      <c r="BT186" s="29">
        <f t="shared" si="288"/>
        <v>0</v>
      </c>
      <c r="BU186" s="30">
        <f t="shared" si="289"/>
        <v>0</v>
      </c>
      <c r="BV186" s="30">
        <f t="shared" si="290"/>
        <v>0</v>
      </c>
      <c r="BX186" s="28">
        <f t="shared" si="291"/>
        <v>540</v>
      </c>
      <c r="BY186" s="29">
        <f t="shared" si="292"/>
        <v>0</v>
      </c>
      <c r="BZ186" s="29">
        <f t="shared" si="293"/>
        <v>5</v>
      </c>
      <c r="CA186" s="29">
        <f t="shared" si="294"/>
        <v>0</v>
      </c>
      <c r="CB186" s="29">
        <f t="shared" si="295"/>
        <v>0</v>
      </c>
      <c r="CC186" s="30">
        <f t="shared" si="223"/>
        <v>545</v>
      </c>
      <c r="CD186" s="156">
        <f t="shared" si="201"/>
        <v>398.33333333333337</v>
      </c>
      <c r="CE186" s="22">
        <f t="shared" si="224"/>
        <v>3</v>
      </c>
      <c r="CF186" s="156">
        <f t="shared" si="202"/>
        <v>358.33333333333337</v>
      </c>
      <c r="CG186" s="22">
        <f t="shared" si="225"/>
        <v>4</v>
      </c>
      <c r="CH186" s="156">
        <f t="shared" si="203"/>
        <v>318.33333333333337</v>
      </c>
      <c r="CI186" s="22">
        <f t="shared" si="226"/>
        <v>5</v>
      </c>
      <c r="CJ186" s="22">
        <f t="shared" si="309"/>
        <v>0.68069693374133522</v>
      </c>
      <c r="CK186" s="22">
        <f t="shared" si="310"/>
        <v>0.68069693374133522</v>
      </c>
      <c r="CM186" s="22">
        <f t="shared" si="311"/>
        <v>0.8</v>
      </c>
      <c r="CN186" s="22">
        <f t="shared" si="312"/>
        <v>0</v>
      </c>
      <c r="CO186" s="22">
        <f t="shared" si="313"/>
        <v>1.1928429423459244</v>
      </c>
      <c r="CP186" s="22">
        <f t="shared" si="314"/>
        <v>0.44052863436123346</v>
      </c>
      <c r="CQ186" s="22">
        <f t="shared" si="315"/>
        <v>2.0202020202020203</v>
      </c>
      <c r="CR186" s="22">
        <f t="shared" si="316"/>
        <v>0</v>
      </c>
      <c r="CS186" s="22">
        <f t="shared" si="317"/>
        <v>2.6315789473684212</v>
      </c>
      <c r="CT186" s="22" t="e">
        <f t="shared" si="318"/>
        <v>#DIV/0!</v>
      </c>
      <c r="CU186" s="22" t="e">
        <f t="shared" si="319"/>
        <v>#DIV/0!</v>
      </c>
      <c r="CV186" s="22">
        <f t="shared" si="320"/>
        <v>0</v>
      </c>
      <c r="CW186" s="22">
        <f t="shared" si="321"/>
        <v>0</v>
      </c>
      <c r="CX186" s="22">
        <f t="shared" si="322"/>
        <v>0</v>
      </c>
      <c r="CY186" s="22" t="e">
        <f t="shared" si="323"/>
        <v>#DIV/0!</v>
      </c>
      <c r="CZ186" s="22">
        <f t="shared" si="324"/>
        <v>0</v>
      </c>
      <c r="DA186" s="22">
        <f t="shared" si="325"/>
        <v>0</v>
      </c>
      <c r="DB186" s="22">
        <f t="shared" si="326"/>
        <v>0</v>
      </c>
      <c r="DC186" s="22">
        <f t="shared" si="327"/>
        <v>0</v>
      </c>
      <c r="DE186" s="22">
        <f t="shared" si="296"/>
        <v>1</v>
      </c>
      <c r="DF186" s="22">
        <f t="shared" si="297"/>
        <v>0</v>
      </c>
      <c r="DG186" s="22">
        <f t="shared" si="298"/>
        <v>1</v>
      </c>
      <c r="DH186" s="22">
        <f t="shared" si="299"/>
        <v>1</v>
      </c>
      <c r="DI186" s="22">
        <f t="shared" si="300"/>
        <v>1</v>
      </c>
      <c r="DJ186" s="22">
        <f t="shared" si="301"/>
        <v>0</v>
      </c>
      <c r="DK186" s="22">
        <f t="shared" si="302"/>
        <v>1</v>
      </c>
      <c r="DL186" s="22">
        <f t="shared" si="303"/>
        <v>0</v>
      </c>
      <c r="DM186" s="22">
        <f t="shared" si="304"/>
        <v>0</v>
      </c>
      <c r="DN186" s="22">
        <f t="shared" si="305"/>
        <v>0</v>
      </c>
      <c r="DO186" s="22">
        <f t="shared" si="306"/>
        <v>0</v>
      </c>
      <c r="DP186" s="22">
        <f t="shared" si="307"/>
        <v>0</v>
      </c>
      <c r="DQ186" s="22">
        <f t="shared" si="308"/>
        <v>0</v>
      </c>
    </row>
    <row r="187" spans="1:121" s="22" customFormat="1" ht="15.75" thickBot="1">
      <c r="A187" s="150" t="str">
        <f>UFRN!A13</f>
        <v>UFRN</v>
      </c>
      <c r="B187" s="150">
        <f>UFRN!B13</f>
        <v>11</v>
      </c>
      <c r="C187" s="150" t="str">
        <f>UFRN!C13</f>
        <v>Selma Sousa Bruno</v>
      </c>
      <c r="D187" s="99" t="str">
        <f>UFRN!D13</f>
        <v>P</v>
      </c>
      <c r="E187" s="150">
        <f>UFRN!E13</f>
        <v>0</v>
      </c>
      <c r="F187" s="150">
        <f>UFRN!F13</f>
        <v>2</v>
      </c>
      <c r="G187" s="150">
        <f>UFRN!G13</f>
        <v>1</v>
      </c>
      <c r="H187" s="150">
        <f>UFRN!H13</f>
        <v>2</v>
      </c>
      <c r="I187" s="150">
        <f>UFRN!I13</f>
        <v>0</v>
      </c>
      <c r="J187" s="150">
        <f>UFRN!J13</f>
        <v>0</v>
      </c>
      <c r="K187" s="150">
        <f>UFRN!K13</f>
        <v>0</v>
      </c>
      <c r="L187" s="150">
        <f>UFRN!L13</f>
        <v>0</v>
      </c>
      <c r="M187" s="150">
        <f>UFRN!M13</f>
        <v>0</v>
      </c>
      <c r="N187" s="150">
        <f>UFRN!N13</f>
        <v>0</v>
      </c>
      <c r="O187" s="150">
        <f>UFRN!O13</f>
        <v>0</v>
      </c>
      <c r="P187" s="150">
        <f>UFRN!P13</f>
        <v>0</v>
      </c>
      <c r="Q187" s="150">
        <f>UFRN!Q13</f>
        <v>0</v>
      </c>
      <c r="R187" s="150">
        <f>UFRN!R13</f>
        <v>0</v>
      </c>
      <c r="S187" s="150">
        <f>UFRN!S13</f>
        <v>0</v>
      </c>
      <c r="T187" s="99" t="str">
        <f>UFRN!T13</f>
        <v>P</v>
      </c>
      <c r="U187" s="150">
        <f>UFRN!U13</f>
        <v>0</v>
      </c>
      <c r="V187" s="150">
        <f>UFRN!V13</f>
        <v>0</v>
      </c>
      <c r="W187" s="150">
        <f>UFRN!W13</f>
        <v>2</v>
      </c>
      <c r="X187" s="150">
        <f>UFRN!X13</f>
        <v>0</v>
      </c>
      <c r="Y187" s="150">
        <f>UFRN!Y13</f>
        <v>0</v>
      </c>
      <c r="Z187" s="150">
        <f>UFRN!Z13</f>
        <v>0</v>
      </c>
      <c r="AA187" s="150">
        <f>UFRN!AA13</f>
        <v>0</v>
      </c>
      <c r="AB187" s="150">
        <f>UFRN!AB13</f>
        <v>0</v>
      </c>
      <c r="AC187" s="150">
        <f>UFRN!AC13</f>
        <v>0</v>
      </c>
      <c r="AD187" s="150">
        <f>UFRN!AD13</f>
        <v>0</v>
      </c>
      <c r="AE187" s="150">
        <f>UFRN!AE13</f>
        <v>0</v>
      </c>
      <c r="AF187" s="150">
        <f>UFRN!AF13</f>
        <v>0</v>
      </c>
      <c r="AG187" s="150">
        <f>UFRN!AG13</f>
        <v>0</v>
      </c>
      <c r="AH187" s="150">
        <f>UFRN!AH13</f>
        <v>0</v>
      </c>
      <c r="AI187" s="150">
        <f>UFRN!AI13</f>
        <v>0</v>
      </c>
      <c r="AJ187" s="48"/>
      <c r="AK187" s="89"/>
      <c r="AL187" s="31"/>
      <c r="AM187" s="31"/>
      <c r="AN187" s="25"/>
      <c r="AO187" s="25"/>
      <c r="AP187" s="25"/>
      <c r="AQ187" s="25"/>
      <c r="AR187" s="26"/>
      <c r="AS187" s="24"/>
      <c r="AT187" s="24"/>
      <c r="AU187" s="24"/>
      <c r="AV187" s="24"/>
      <c r="AW187" s="24"/>
      <c r="AX187" s="24"/>
      <c r="AY187" s="24"/>
      <c r="AZ187" s="27">
        <f t="shared" si="268"/>
        <v>2</v>
      </c>
      <c r="BA187" s="28">
        <f t="shared" si="269"/>
        <v>0</v>
      </c>
      <c r="BB187" s="29">
        <f t="shared" si="270"/>
        <v>2</v>
      </c>
      <c r="BC187" s="29">
        <f t="shared" si="271"/>
        <v>2</v>
      </c>
      <c r="BD187" s="29">
        <f t="shared" si="272"/>
        <v>3</v>
      </c>
      <c r="BE187" s="29">
        <f t="shared" si="273"/>
        <v>5</v>
      </c>
      <c r="BF187" s="29">
        <f t="shared" si="274"/>
        <v>2</v>
      </c>
      <c r="BG187" s="29">
        <f t="shared" si="275"/>
        <v>7</v>
      </c>
      <c r="BH187" s="29">
        <f t="shared" si="276"/>
        <v>0</v>
      </c>
      <c r="BI187" s="29">
        <f t="shared" si="277"/>
        <v>0</v>
      </c>
      <c r="BJ187" s="29">
        <f t="shared" si="278"/>
        <v>0</v>
      </c>
      <c r="BK187" s="29">
        <f t="shared" si="279"/>
        <v>0</v>
      </c>
      <c r="BL187" s="29">
        <f t="shared" si="280"/>
        <v>0</v>
      </c>
      <c r="BM187" s="29">
        <f t="shared" si="281"/>
        <v>0</v>
      </c>
      <c r="BN187" s="29">
        <f t="shared" si="282"/>
        <v>0</v>
      </c>
      <c r="BO187" s="29">
        <f t="shared" si="283"/>
        <v>0</v>
      </c>
      <c r="BP187" s="29">
        <f t="shared" si="284"/>
        <v>0</v>
      </c>
      <c r="BQ187" s="29">
        <f t="shared" si="285"/>
        <v>0</v>
      </c>
      <c r="BR187" s="29">
        <f t="shared" si="286"/>
        <v>0</v>
      </c>
      <c r="BS187" s="29">
        <f t="shared" si="287"/>
        <v>0</v>
      </c>
      <c r="BT187" s="29">
        <f t="shared" si="288"/>
        <v>0</v>
      </c>
      <c r="BU187" s="30">
        <f t="shared" si="289"/>
        <v>0</v>
      </c>
      <c r="BV187" s="30">
        <f t="shared" si="290"/>
        <v>0</v>
      </c>
      <c r="BX187" s="28">
        <f t="shared" si="291"/>
        <v>420</v>
      </c>
      <c r="BY187" s="29">
        <f t="shared" si="292"/>
        <v>0</v>
      </c>
      <c r="BZ187" s="29">
        <f t="shared" si="293"/>
        <v>0</v>
      </c>
      <c r="CA187" s="29">
        <f t="shared" si="294"/>
        <v>0</v>
      </c>
      <c r="CB187" s="29">
        <f t="shared" si="295"/>
        <v>0</v>
      </c>
      <c r="CC187" s="30">
        <f t="shared" si="223"/>
        <v>420</v>
      </c>
      <c r="CD187" s="156">
        <f t="shared" si="201"/>
        <v>273.33333333333337</v>
      </c>
      <c r="CE187" s="22">
        <f t="shared" si="224"/>
        <v>3</v>
      </c>
      <c r="CF187" s="156">
        <f t="shared" si="202"/>
        <v>233.33333333333334</v>
      </c>
      <c r="CG187" s="22">
        <f t="shared" si="225"/>
        <v>4</v>
      </c>
      <c r="CH187" s="156">
        <f t="shared" si="203"/>
        <v>193.33333333333334</v>
      </c>
      <c r="CI187" s="22">
        <f t="shared" si="226"/>
        <v>5</v>
      </c>
      <c r="CJ187" s="22">
        <f t="shared" si="309"/>
        <v>0.52457378380066189</v>
      </c>
      <c r="CK187" s="22">
        <f t="shared" si="310"/>
        <v>0.52457378380066189</v>
      </c>
      <c r="CM187" s="22">
        <f t="shared" si="311"/>
        <v>0</v>
      </c>
      <c r="CN187" s="22">
        <f t="shared" si="312"/>
        <v>0.63492063492063489</v>
      </c>
      <c r="CO187" s="22">
        <f t="shared" si="313"/>
        <v>0.59642147117296218</v>
      </c>
      <c r="CP187" s="22">
        <f t="shared" si="314"/>
        <v>0.88105726872246692</v>
      </c>
      <c r="CQ187" s="22">
        <f t="shared" si="315"/>
        <v>0</v>
      </c>
      <c r="CR187" s="22">
        <f t="shared" si="316"/>
        <v>0</v>
      </c>
      <c r="CS187" s="22">
        <f t="shared" si="317"/>
        <v>0</v>
      </c>
      <c r="CT187" s="22" t="e">
        <f t="shared" si="318"/>
        <v>#DIV/0!</v>
      </c>
      <c r="CU187" s="22" t="e">
        <f t="shared" si="319"/>
        <v>#DIV/0!</v>
      </c>
      <c r="CV187" s="22">
        <f t="shared" si="320"/>
        <v>0</v>
      </c>
      <c r="CW187" s="22">
        <f t="shared" si="321"/>
        <v>0</v>
      </c>
      <c r="CX187" s="22">
        <f t="shared" si="322"/>
        <v>0</v>
      </c>
      <c r="CY187" s="22" t="e">
        <f t="shared" si="323"/>
        <v>#DIV/0!</v>
      </c>
      <c r="CZ187" s="22">
        <f t="shared" si="324"/>
        <v>0</v>
      </c>
      <c r="DA187" s="22">
        <f t="shared" si="325"/>
        <v>0</v>
      </c>
      <c r="DB187" s="22">
        <f t="shared" si="326"/>
        <v>0</v>
      </c>
      <c r="DC187" s="22">
        <f t="shared" si="327"/>
        <v>0</v>
      </c>
      <c r="DE187" s="22">
        <f t="shared" si="296"/>
        <v>0</v>
      </c>
      <c r="DF187" s="22">
        <f t="shared" si="297"/>
        <v>1</v>
      </c>
      <c r="DG187" s="22">
        <f t="shared" si="298"/>
        <v>1</v>
      </c>
      <c r="DH187" s="22">
        <f t="shared" si="299"/>
        <v>1</v>
      </c>
      <c r="DI187" s="22">
        <f t="shared" si="300"/>
        <v>0</v>
      </c>
      <c r="DJ187" s="22">
        <f t="shared" si="301"/>
        <v>0</v>
      </c>
      <c r="DK187" s="22">
        <f t="shared" si="302"/>
        <v>0</v>
      </c>
      <c r="DL187" s="22">
        <f t="shared" si="303"/>
        <v>0</v>
      </c>
      <c r="DM187" s="22">
        <f t="shared" si="304"/>
        <v>0</v>
      </c>
      <c r="DN187" s="22">
        <f t="shared" si="305"/>
        <v>0</v>
      </c>
      <c r="DO187" s="22">
        <f t="shared" si="306"/>
        <v>0</v>
      </c>
      <c r="DP187" s="22">
        <f t="shared" si="307"/>
        <v>0</v>
      </c>
      <c r="DQ187" s="22">
        <f t="shared" si="308"/>
        <v>0</v>
      </c>
    </row>
    <row r="188" spans="1:121" s="22" customFormat="1" ht="15.75" thickBot="1">
      <c r="A188" s="150" t="str">
        <f>UFRN!A14</f>
        <v>UFRN</v>
      </c>
      <c r="B188" s="150">
        <f>UFRN!B14</f>
        <v>12</v>
      </c>
      <c r="C188" s="150" t="str">
        <f>UFRN!C14</f>
        <v>Tania Fernandes Campos</v>
      </c>
      <c r="D188" s="99" t="str">
        <f>UFRN!D14</f>
        <v>P</v>
      </c>
      <c r="E188" s="150">
        <f>UFRN!E14</f>
        <v>1</v>
      </c>
      <c r="F188" s="150">
        <f>UFRN!F14</f>
        <v>0</v>
      </c>
      <c r="G188" s="150">
        <f>UFRN!G14</f>
        <v>1</v>
      </c>
      <c r="H188" s="150">
        <f>UFRN!H14</f>
        <v>0</v>
      </c>
      <c r="I188" s="150">
        <f>UFRN!I14</f>
        <v>0</v>
      </c>
      <c r="J188" s="150">
        <f>UFRN!J14</f>
        <v>0</v>
      </c>
      <c r="K188" s="150">
        <f>UFRN!K14</f>
        <v>0</v>
      </c>
      <c r="L188" s="150">
        <f>UFRN!L14</f>
        <v>0</v>
      </c>
      <c r="M188" s="150">
        <f>UFRN!M14</f>
        <v>0</v>
      </c>
      <c r="N188" s="150">
        <f>UFRN!N14</f>
        <v>0</v>
      </c>
      <c r="O188" s="150">
        <f>UFRN!O14</f>
        <v>0</v>
      </c>
      <c r="P188" s="150">
        <f>UFRN!P14</f>
        <v>0</v>
      </c>
      <c r="Q188" s="150">
        <f>UFRN!Q14</f>
        <v>0</v>
      </c>
      <c r="R188" s="150">
        <f>UFRN!R14</f>
        <v>0</v>
      </c>
      <c r="S188" s="150">
        <f>UFRN!S14</f>
        <v>0</v>
      </c>
      <c r="T188" s="99" t="str">
        <f>UFRN!T14</f>
        <v>P</v>
      </c>
      <c r="U188" s="150">
        <f>UFRN!U14</f>
        <v>0</v>
      </c>
      <c r="V188" s="150">
        <f>UFRN!V14</f>
        <v>0</v>
      </c>
      <c r="W188" s="150">
        <f>UFRN!W14</f>
        <v>0</v>
      </c>
      <c r="X188" s="150">
        <f>UFRN!X14</f>
        <v>0</v>
      </c>
      <c r="Y188" s="150">
        <f>UFRN!Y14</f>
        <v>0</v>
      </c>
      <c r="Z188" s="150">
        <f>UFRN!Z14</f>
        <v>0</v>
      </c>
      <c r="AA188" s="150">
        <f>UFRN!AA14</f>
        <v>0</v>
      </c>
      <c r="AB188" s="150">
        <f>UFRN!AB14</f>
        <v>0</v>
      </c>
      <c r="AC188" s="150">
        <f>UFRN!AC14</f>
        <v>0</v>
      </c>
      <c r="AD188" s="150">
        <f>UFRN!AD14</f>
        <v>0</v>
      </c>
      <c r="AE188" s="150">
        <f>UFRN!AE14</f>
        <v>0</v>
      </c>
      <c r="AF188" s="150">
        <f>UFRN!AF14</f>
        <v>0</v>
      </c>
      <c r="AG188" s="150">
        <f>UFRN!AG14</f>
        <v>0</v>
      </c>
      <c r="AH188" s="150">
        <f>UFRN!AH14</f>
        <v>0</v>
      </c>
      <c r="AI188" s="150">
        <f>UFRN!AI14</f>
        <v>0</v>
      </c>
      <c r="AJ188" s="48"/>
      <c r="AK188" s="89"/>
      <c r="AL188" s="31"/>
      <c r="AM188" s="31"/>
      <c r="AN188" s="25"/>
      <c r="AO188" s="25"/>
      <c r="AP188" s="25"/>
      <c r="AQ188" s="25"/>
      <c r="AR188" s="26"/>
      <c r="AS188" s="24"/>
      <c r="AT188" s="24"/>
      <c r="AU188" s="24"/>
      <c r="AV188" s="24"/>
      <c r="AW188" s="24"/>
      <c r="AX188" s="24"/>
      <c r="AY188" s="24"/>
      <c r="AZ188" s="27">
        <f t="shared" ref="AZ188" si="328">COUNTIF(D188:AY188,"P")</f>
        <v>2</v>
      </c>
      <c r="BA188" s="28">
        <f t="shared" ref="BA188" si="329">SUM(E188,U188,AK188)</f>
        <v>1</v>
      </c>
      <c r="BB188" s="29">
        <f t="shared" ref="BB188" si="330">SUM(F188,V188,AL188)</f>
        <v>0</v>
      </c>
      <c r="BC188" s="29">
        <f t="shared" ref="BC188" si="331">SUM(BA188:BB188)</f>
        <v>1</v>
      </c>
      <c r="BD188" s="29">
        <f t="shared" ref="BD188" si="332">SUM(G188,W188,AM188)</f>
        <v>1</v>
      </c>
      <c r="BE188" s="29">
        <f t="shared" ref="BE188" si="333">SUM(BC188:BD188)</f>
        <v>2</v>
      </c>
      <c r="BF188" s="29">
        <f t="shared" ref="BF188" si="334">SUM(H188,X188,AN188)</f>
        <v>0</v>
      </c>
      <c r="BG188" s="29">
        <f t="shared" ref="BG188" si="335">BA188+BB188+BD188+BF188</f>
        <v>2</v>
      </c>
      <c r="BH188" s="29">
        <f t="shared" ref="BH188" si="336">SUM(I188,Y188,AO188)</f>
        <v>0</v>
      </c>
      <c r="BI188" s="29">
        <f t="shared" ref="BI188" si="337">SUM(J188,Z188,AP188)</f>
        <v>0</v>
      </c>
      <c r="BJ188" s="29">
        <f t="shared" ref="BJ188" si="338">SUM(K188,AA188,AQ188)</f>
        <v>0</v>
      </c>
      <c r="BK188" s="29">
        <f t="shared" ref="BK188" si="339">SUM(AR188,AB188,L188)</f>
        <v>0</v>
      </c>
      <c r="BL188" s="29">
        <f t="shared" ref="BL188" si="340">SUM(AS188,AC188,M188)</f>
        <v>0</v>
      </c>
      <c r="BM188" s="29">
        <f t="shared" ref="BM188" si="341">SUM(BK188:BL188)</f>
        <v>0</v>
      </c>
      <c r="BN188" s="29">
        <f t="shared" ref="BN188" si="342">SUM(AT188,AD188,N188)</f>
        <v>0</v>
      </c>
      <c r="BO188" s="29">
        <f t="shared" ref="BO188" si="343">SUM(AU188,AE188,O188)</f>
        <v>0</v>
      </c>
      <c r="BP188" s="29">
        <f t="shared" ref="BP188" si="344">IF(BO188&gt;=3,3,BO188)</f>
        <v>0</v>
      </c>
      <c r="BQ188" s="29">
        <f t="shared" ref="BQ188" si="345">SUM(AV188,AF188,P188)</f>
        <v>0</v>
      </c>
      <c r="BR188" s="29">
        <f t="shared" ref="BR188" si="346">SUM(AW188,AG188,Q188)</f>
        <v>0</v>
      </c>
      <c r="BS188" s="29">
        <f t="shared" ref="BS188" si="347">SUM(BQ188:BR188)</f>
        <v>0</v>
      </c>
      <c r="BT188" s="29">
        <f t="shared" ref="BT188" si="348">SUM(AX188,AH188,R188)</f>
        <v>0</v>
      </c>
      <c r="BU188" s="30">
        <f t="shared" ref="BU188" si="349">SUM(AY188,AI188,S188)</f>
        <v>0</v>
      </c>
      <c r="BV188" s="30">
        <f t="shared" ref="BV188" si="350">IF(BU188&gt;=3,3,BU188)</f>
        <v>0</v>
      </c>
      <c r="BX188" s="28">
        <f t="shared" ref="BX188" si="351">(BA188*100)+(BB188*80)+(BD188*60)+(BF188*40)+(BH188*20)</f>
        <v>160</v>
      </c>
      <c r="BY188" s="29">
        <f t="shared" ref="BY188" si="352">IF(BI188&gt;3,30,BI188*10)</f>
        <v>0</v>
      </c>
      <c r="BZ188" s="29">
        <f t="shared" ref="BZ188" si="353">IF(BJ188&gt;3,15,BJ188*5)</f>
        <v>0</v>
      </c>
      <c r="CA188" s="29">
        <f t="shared" ref="CA188" si="354">(BK188*200)+(BL188*100)+(BN188*50)+(BP188*20)</f>
        <v>0</v>
      </c>
      <c r="CB188" s="29">
        <f t="shared" ref="CB188" si="355">(BQ188*100)+(BR188*50)+(BT188*25)+(BV188*10)</f>
        <v>0</v>
      </c>
      <c r="CC188" s="30">
        <f t="shared" si="223"/>
        <v>160</v>
      </c>
      <c r="CD188" s="156">
        <f t="shared" si="201"/>
        <v>13.333333333333343</v>
      </c>
      <c r="CE188" s="22">
        <f t="shared" ref="CE188" si="356">IF(AZ188=0," ",IF(CD188&gt;=0,3,"NAO"))</f>
        <v>3</v>
      </c>
      <c r="CF188" s="156">
        <f t="shared" si="202"/>
        <v>-26.666666666666657</v>
      </c>
      <c r="CG188" s="22" t="str">
        <f t="shared" ref="CG188" si="357">IF(AZ188=0," ",IF(CF188&gt;=0,4,"NAO"))</f>
        <v>NAO</v>
      </c>
      <c r="CH188" s="156">
        <f t="shared" si="203"/>
        <v>-66.666666666666657</v>
      </c>
      <c r="CI188" s="22" t="str">
        <f t="shared" ref="CI188" si="358">IF(AZ188=0," ",IF(CH188&gt;=0,5,"NAO"))</f>
        <v>NAO</v>
      </c>
      <c r="CJ188" s="22">
        <f t="shared" si="309"/>
        <v>0.1998376319240617</v>
      </c>
      <c r="CK188" s="22">
        <f t="shared" si="310"/>
        <v>0.1998376319240617</v>
      </c>
      <c r="CM188" s="22">
        <f t="shared" si="311"/>
        <v>0.8</v>
      </c>
      <c r="CN188" s="22">
        <f t="shared" si="312"/>
        <v>0</v>
      </c>
      <c r="CO188" s="22">
        <f t="shared" si="313"/>
        <v>0.19880715705765406</v>
      </c>
      <c r="CP188" s="22">
        <f t="shared" si="314"/>
        <v>0</v>
      </c>
      <c r="CQ188" s="22">
        <f t="shared" si="315"/>
        <v>0</v>
      </c>
      <c r="CR188" s="22">
        <f t="shared" si="316"/>
        <v>0</v>
      </c>
      <c r="CS188" s="22">
        <f t="shared" si="317"/>
        <v>0</v>
      </c>
      <c r="CT188" s="22" t="e">
        <f t="shared" si="318"/>
        <v>#DIV/0!</v>
      </c>
      <c r="CU188" s="22" t="e">
        <f t="shared" si="319"/>
        <v>#DIV/0!</v>
      </c>
      <c r="CV188" s="22">
        <f t="shared" si="320"/>
        <v>0</v>
      </c>
      <c r="CW188" s="22">
        <f t="shared" si="321"/>
        <v>0</v>
      </c>
      <c r="CX188" s="22">
        <f t="shared" si="322"/>
        <v>0</v>
      </c>
      <c r="CY188" s="22" t="e">
        <f t="shared" si="323"/>
        <v>#DIV/0!</v>
      </c>
      <c r="CZ188" s="22">
        <f t="shared" si="324"/>
        <v>0</v>
      </c>
      <c r="DA188" s="22">
        <f t="shared" si="325"/>
        <v>0</v>
      </c>
      <c r="DB188" s="22">
        <f t="shared" si="326"/>
        <v>0</v>
      </c>
      <c r="DC188" s="22">
        <f t="shared" si="327"/>
        <v>0</v>
      </c>
      <c r="DE188" s="22">
        <f t="shared" ref="DE188" si="359">COUNTIF(BA188,"&lt;&gt;0")</f>
        <v>1</v>
      </c>
      <c r="DF188" s="22">
        <f t="shared" ref="DF188" si="360">COUNTIF(BB188,"&lt;&gt;0")</f>
        <v>0</v>
      </c>
      <c r="DG188" s="22">
        <f t="shared" ref="DG188" si="361">COUNTIF(BD188,"&lt;&gt;0")</f>
        <v>1</v>
      </c>
      <c r="DH188" s="22">
        <f t="shared" ref="DH188" si="362">COUNTIF(BF188,"&lt;&gt;0")</f>
        <v>0</v>
      </c>
      <c r="DI188" s="22">
        <f t="shared" ref="DI188" si="363">COUNTIF(BH188,"&lt;&gt;0")</f>
        <v>0</v>
      </c>
      <c r="DJ188" s="22">
        <f t="shared" ref="DJ188" si="364">COUNTIF(BI188,"&lt;&gt;0")</f>
        <v>0</v>
      </c>
      <c r="DK188" s="22">
        <f t="shared" ref="DK188" si="365">COUNTIF(BJ188,"&lt;&gt;0")</f>
        <v>0</v>
      </c>
      <c r="DL188" s="22">
        <f t="shared" ref="DL188" si="366">COUNTIF(BK188,"&lt;&gt;0")</f>
        <v>0</v>
      </c>
      <c r="DM188" s="22">
        <f t="shared" ref="DM188" si="367">COUNTIF(BL188,"&lt;&gt;0")</f>
        <v>0</v>
      </c>
      <c r="DN188" s="22">
        <f t="shared" ref="DN188" si="368">COUNTIF(BN188,"&lt;&gt;0")</f>
        <v>0</v>
      </c>
      <c r="DO188" s="22">
        <f t="shared" ref="DO188" si="369">COUNTIF(BP188,"&lt;&gt;0")</f>
        <v>0</v>
      </c>
      <c r="DP188" s="22">
        <f t="shared" ref="DP188" si="370">COUNTIF(BQ188,"&lt;&gt;0")</f>
        <v>0</v>
      </c>
      <c r="DQ188" s="22">
        <f t="shared" ref="DQ188" si="371">COUNTIF(BR188,"&lt;&gt;0")</f>
        <v>0</v>
      </c>
    </row>
    <row r="189" spans="1:121" ht="15.75" thickBot="1">
      <c r="A189" s="42"/>
      <c r="B189" s="43"/>
      <c r="C189" s="44"/>
      <c r="D189" s="45"/>
      <c r="E189" s="46"/>
      <c r="F189" s="47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8"/>
      <c r="U189" s="47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8"/>
      <c r="AK189" s="47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8">
        <f>SUM(AZ3:AZ188)</f>
        <v>302</v>
      </c>
      <c r="BA189" s="49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50"/>
      <c r="BW189" s="42"/>
      <c r="BX189" s="43"/>
      <c r="BY189" s="43"/>
      <c r="BZ189" s="43"/>
      <c r="CA189" s="43"/>
      <c r="CB189" s="43"/>
      <c r="CC189" s="43"/>
      <c r="CD189" s="42"/>
      <c r="CE189" s="42"/>
      <c r="CF189" s="42"/>
      <c r="CG189" s="42"/>
      <c r="CH189" s="42"/>
      <c r="CI189" s="42"/>
    </row>
    <row r="190" spans="1:121" ht="15.75" thickBot="1">
      <c r="C190" s="7" t="s">
        <v>37</v>
      </c>
      <c r="D190" s="7"/>
      <c r="E190" s="51">
        <f>SUM(E206:E218)</f>
        <v>8</v>
      </c>
      <c r="F190" s="51">
        <f t="shared" ref="F190:AI190" si="372">SUM(F206:F218)</f>
        <v>34</v>
      </c>
      <c r="G190" s="51">
        <f t="shared" si="372"/>
        <v>67</v>
      </c>
      <c r="H190" s="51">
        <f t="shared" si="372"/>
        <v>31</v>
      </c>
      <c r="I190" s="51">
        <f t="shared" si="372"/>
        <v>26</v>
      </c>
      <c r="J190" s="51">
        <f t="shared" si="372"/>
        <v>2</v>
      </c>
      <c r="K190" s="51">
        <f t="shared" si="372"/>
        <v>3</v>
      </c>
      <c r="L190" s="51">
        <f t="shared" si="372"/>
        <v>0</v>
      </c>
      <c r="M190" s="51">
        <f t="shared" si="372"/>
        <v>0</v>
      </c>
      <c r="N190" s="51">
        <f t="shared" si="372"/>
        <v>0</v>
      </c>
      <c r="O190" s="51">
        <f t="shared" si="372"/>
        <v>1</v>
      </c>
      <c r="P190" s="51">
        <f t="shared" si="372"/>
        <v>0</v>
      </c>
      <c r="Q190" s="51">
        <f t="shared" si="372"/>
        <v>0</v>
      </c>
      <c r="R190" s="51">
        <f t="shared" si="372"/>
        <v>0</v>
      </c>
      <c r="S190" s="51">
        <f t="shared" si="372"/>
        <v>0</v>
      </c>
      <c r="T190" s="51"/>
      <c r="U190" s="51">
        <f t="shared" si="372"/>
        <v>24</v>
      </c>
      <c r="V190" s="51">
        <f t="shared" si="372"/>
        <v>61</v>
      </c>
      <c r="W190" s="51">
        <f t="shared" si="372"/>
        <v>92</v>
      </c>
      <c r="X190" s="51">
        <f t="shared" si="372"/>
        <v>35</v>
      </c>
      <c r="Y190" s="51">
        <f t="shared" si="372"/>
        <v>6</v>
      </c>
      <c r="Z190" s="51">
        <f t="shared" si="372"/>
        <v>3</v>
      </c>
      <c r="AA190" s="51">
        <f t="shared" si="372"/>
        <v>3</v>
      </c>
      <c r="AB190" s="51">
        <f t="shared" si="372"/>
        <v>0</v>
      </c>
      <c r="AC190" s="51">
        <f t="shared" si="372"/>
        <v>0</v>
      </c>
      <c r="AD190" s="51">
        <f t="shared" si="372"/>
        <v>0</v>
      </c>
      <c r="AE190" s="51">
        <f t="shared" si="372"/>
        <v>0</v>
      </c>
      <c r="AF190" s="51">
        <f t="shared" si="372"/>
        <v>0</v>
      </c>
      <c r="AG190" s="51">
        <f t="shared" si="372"/>
        <v>0</v>
      </c>
      <c r="AH190" s="51">
        <f t="shared" si="372"/>
        <v>0</v>
      </c>
      <c r="AI190" s="51">
        <f t="shared" si="372"/>
        <v>0</v>
      </c>
      <c r="AJ190" s="84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7">
        <f>AZ189/2</f>
        <v>151</v>
      </c>
      <c r="BA190" s="1">
        <f t="shared" ref="BA190:BB190" si="373">SUM(E190,U190,AK190)</f>
        <v>32</v>
      </c>
      <c r="BB190" s="52">
        <f t="shared" si="373"/>
        <v>95</v>
      </c>
      <c r="BC190" s="52"/>
      <c r="BD190" s="52">
        <f>SUM(G190,W190,AM190)</f>
        <v>159</v>
      </c>
      <c r="BE190" s="52"/>
      <c r="BF190" s="52">
        <f>SUM(H190,X190,AN190)</f>
        <v>66</v>
      </c>
      <c r="BG190" s="52"/>
      <c r="BH190" s="52">
        <f>SUM(I190,Y190,AO190)</f>
        <v>32</v>
      </c>
      <c r="BI190" s="52">
        <f>SUM(J190,Z190,AP190)</f>
        <v>5</v>
      </c>
      <c r="BJ190" s="52">
        <f>SUM(K190,AA190,AQ190)</f>
        <v>6</v>
      </c>
      <c r="BK190" s="53">
        <f>SUM(AR190,AB190,L190)</f>
        <v>0</v>
      </c>
      <c r="BL190" s="53">
        <f>SUM(AS190,AC190,M190)</f>
        <v>0</v>
      </c>
      <c r="BM190" s="53"/>
      <c r="BN190" s="53">
        <f>SUM(AT190,AD190,N190)</f>
        <v>0</v>
      </c>
      <c r="BO190" s="53"/>
      <c r="BP190" s="53">
        <f>SUM(AU190,AE190,O190)</f>
        <v>1</v>
      </c>
      <c r="BQ190" s="53">
        <f>SUM(AV190,AF190,P190)</f>
        <v>0</v>
      </c>
      <c r="BR190" s="53">
        <f>SUM(AW190,AG190,Q190)</f>
        <v>0</v>
      </c>
      <c r="BS190" s="53"/>
      <c r="BT190" s="53">
        <f>SUM(AX190,AH190,R190)</f>
        <v>0</v>
      </c>
      <c r="BU190" s="53"/>
      <c r="BV190" s="54">
        <f>SUM(AY190,AI190,S190)</f>
        <v>0</v>
      </c>
      <c r="CA190" s="55"/>
      <c r="CB190" s="55"/>
      <c r="CC190">
        <f>SUM(CC3:CC188)</f>
        <v>80065</v>
      </c>
    </row>
    <row r="191" spans="1:121">
      <c r="BI191" s="20"/>
      <c r="BY191" s="20"/>
      <c r="CJ191" t="e">
        <f>SUM(CJ3:CJ188)</f>
        <v>#VALUE!</v>
      </c>
      <c r="CK191" t="e">
        <f>SUM(CK3:CK188)</f>
        <v>#VALUE!</v>
      </c>
      <c r="CM191">
        <f t="shared" ref="CM191:DC191" si="374">SUM(CM3:CM188)</f>
        <v>99.999999999999901</v>
      </c>
      <c r="CN191">
        <f t="shared" si="374"/>
        <v>99.999999999999901</v>
      </c>
      <c r="CO191">
        <f t="shared" si="374"/>
        <v>99.999999999999986</v>
      </c>
      <c r="CP191">
        <f t="shared" si="374"/>
        <v>99.999999999999957</v>
      </c>
      <c r="CQ191">
        <f t="shared" si="374"/>
        <v>100.00000000000001</v>
      </c>
      <c r="CR191">
        <f t="shared" si="374"/>
        <v>100.00000000000003</v>
      </c>
      <c r="CS191">
        <f t="shared" si="374"/>
        <v>100.00000000000003</v>
      </c>
      <c r="CT191" t="e">
        <f t="shared" si="374"/>
        <v>#DIV/0!</v>
      </c>
      <c r="CU191" t="e">
        <f t="shared" si="374"/>
        <v>#DIV/0!</v>
      </c>
      <c r="CV191">
        <f t="shared" si="374"/>
        <v>100</v>
      </c>
      <c r="CW191">
        <f t="shared" si="374"/>
        <v>100</v>
      </c>
      <c r="CX191">
        <f t="shared" si="374"/>
        <v>100</v>
      </c>
      <c r="CY191" t="e">
        <f t="shared" si="374"/>
        <v>#DIV/0!</v>
      </c>
      <c r="CZ191">
        <f t="shared" si="374"/>
        <v>100</v>
      </c>
      <c r="DA191">
        <f t="shared" si="374"/>
        <v>100</v>
      </c>
      <c r="DB191">
        <f t="shared" si="374"/>
        <v>99.999999999999986</v>
      </c>
      <c r="DC191">
        <f t="shared" si="374"/>
        <v>100</v>
      </c>
    </row>
    <row r="192" spans="1:121" ht="15.75" thickBot="1"/>
    <row r="193" spans="2:81" ht="15.75" thickBot="1">
      <c r="D193" t="s">
        <v>38</v>
      </c>
      <c r="E193" t="s">
        <v>39</v>
      </c>
      <c r="F193" t="s">
        <v>40</v>
      </c>
      <c r="U193" s="55"/>
      <c r="BA193" s="16" t="s">
        <v>8</v>
      </c>
      <c r="BB193" s="17" t="s">
        <v>9</v>
      </c>
      <c r="BC193" s="17"/>
      <c r="BD193" s="17" t="s">
        <v>10</v>
      </c>
      <c r="BE193" s="17"/>
      <c r="BF193" s="17" t="s">
        <v>11</v>
      </c>
      <c r="BG193" s="17"/>
      <c r="BH193" s="17" t="s">
        <v>12</v>
      </c>
      <c r="BI193" s="17" t="s">
        <v>13</v>
      </c>
      <c r="BJ193" s="17" t="s">
        <v>14</v>
      </c>
      <c r="BK193" s="17" t="s">
        <v>15</v>
      </c>
      <c r="BL193" s="17" t="s">
        <v>16</v>
      </c>
      <c r="BM193" s="17"/>
      <c r="BN193" s="17" t="s">
        <v>17</v>
      </c>
      <c r="BO193" s="17"/>
      <c r="BP193" s="17" t="s">
        <v>27</v>
      </c>
      <c r="BQ193" s="17" t="s">
        <v>19</v>
      </c>
      <c r="BR193" s="17" t="s">
        <v>20</v>
      </c>
      <c r="BS193" s="17"/>
      <c r="BT193" s="17" t="s">
        <v>21</v>
      </c>
      <c r="BU193" s="17"/>
      <c r="BV193" s="19" t="s">
        <v>22</v>
      </c>
      <c r="BW193" s="189" t="s">
        <v>41</v>
      </c>
      <c r="BX193" s="190"/>
      <c r="BY193" s="190"/>
      <c r="BZ193" s="190"/>
      <c r="CA193" s="191"/>
      <c r="CB193" s="176" t="s">
        <v>288</v>
      </c>
      <c r="CC193" s="177"/>
    </row>
    <row r="194" spans="2:81" ht="15.75" thickBot="1">
      <c r="D194">
        <v>2010</v>
      </c>
      <c r="E194">
        <v>2011</v>
      </c>
      <c r="F194">
        <v>2012</v>
      </c>
      <c r="G194" t="s">
        <v>42</v>
      </c>
      <c r="AY194" s="178" t="s">
        <v>43</v>
      </c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79"/>
      <c r="BN194" s="179"/>
      <c r="BO194" s="179"/>
      <c r="BP194" s="179"/>
      <c r="BQ194" s="179"/>
      <c r="BR194" s="179"/>
      <c r="BS194" s="179"/>
      <c r="BT194" s="179"/>
      <c r="BU194" s="179"/>
      <c r="BV194" s="179"/>
      <c r="BW194" s="180" t="s">
        <v>44</v>
      </c>
      <c r="BX194" s="181"/>
      <c r="BY194" s="56"/>
      <c r="BZ194" s="56"/>
      <c r="CA194" s="57">
        <f>SUM(BA196:BV196)</f>
        <v>979</v>
      </c>
      <c r="CB194" s="168">
        <v>0.8</v>
      </c>
      <c r="CC194" s="61">
        <f>PERCENTILE($CC$1:$CC188,0.8)</f>
        <v>772.00000000000023</v>
      </c>
    </row>
    <row r="195" spans="2:81" ht="15.75" thickBot="1">
      <c r="C195" t="s">
        <v>45</v>
      </c>
      <c r="D195">
        <f>COUNTIF(D3:D188,"P")</f>
        <v>148</v>
      </c>
      <c r="E195">
        <f>COUNTIF(T3:T188,"P")</f>
        <v>154</v>
      </c>
      <c r="G195">
        <f>AVERAGE(D195:F195)</f>
        <v>151</v>
      </c>
      <c r="AP195" s="55"/>
      <c r="AQ195" s="55"/>
      <c r="AR195" s="55"/>
      <c r="AS195" s="55"/>
      <c r="AT195" s="55"/>
      <c r="AU195" s="55"/>
      <c r="AV195" s="55"/>
      <c r="AW195" s="55"/>
      <c r="AX195" s="55"/>
      <c r="AY195" s="1" t="s">
        <v>46</v>
      </c>
      <c r="AZ195" s="58"/>
      <c r="BA195" s="59">
        <f>SUM(BA3:BA188)</f>
        <v>125</v>
      </c>
      <c r="BB195" s="59">
        <f>SUM(BB3:BB188)</f>
        <v>315</v>
      </c>
      <c r="BC195" s="59"/>
      <c r="BD195" s="59">
        <f>SUM(BD3:BD188)</f>
        <v>503</v>
      </c>
      <c r="BE195" s="59"/>
      <c r="BF195" s="59">
        <f>SUM(BF3:BF188)</f>
        <v>227</v>
      </c>
      <c r="BG195" s="59"/>
      <c r="BH195" s="59">
        <f>SUM(BH3:BH188)</f>
        <v>99</v>
      </c>
      <c r="BI195" s="59">
        <f>SUM(BI3:BI188)</f>
        <v>27</v>
      </c>
      <c r="BJ195" s="59">
        <f>SUM(BJ3:BJ188)</f>
        <v>38</v>
      </c>
      <c r="BK195" s="59">
        <f>SUM(BK3:BK188)</f>
        <v>0</v>
      </c>
      <c r="BL195" s="59">
        <f>SUM(BL3:BL188)</f>
        <v>0</v>
      </c>
      <c r="BM195" s="59"/>
      <c r="BN195" s="59">
        <f>SUM(BN3:BN188)</f>
        <v>2</v>
      </c>
      <c r="BO195" s="59">
        <f>SUM(BO3:BO188)</f>
        <v>8</v>
      </c>
      <c r="BP195" s="59">
        <f>SUM(BP3:BP188)</f>
        <v>8</v>
      </c>
      <c r="BQ195" s="59">
        <f>SUM(BQ3:BQ188)</f>
        <v>0</v>
      </c>
      <c r="BR195" s="59">
        <f>SUM(BR3:BR188)</f>
        <v>1</v>
      </c>
      <c r="BS195" s="59"/>
      <c r="BT195" s="59">
        <f>SUM(BT3:BT188)</f>
        <v>5</v>
      </c>
      <c r="BU195" s="59">
        <f>SUM(BU3:BU188)</f>
        <v>31</v>
      </c>
      <c r="BV195" s="59">
        <f>SUM(BV3:BV188)</f>
        <v>25</v>
      </c>
      <c r="BW195" s="192" t="s">
        <v>29</v>
      </c>
      <c r="BX195" s="193"/>
      <c r="BY195" s="60"/>
      <c r="BZ195" s="60"/>
      <c r="CA195" s="61">
        <f>SUM(BA196:BJ196)</f>
        <v>939</v>
      </c>
      <c r="CB195" s="169">
        <v>0.75</v>
      </c>
      <c r="CC195" s="61">
        <f>PERCENTILE($CC$1:$CC188,0.75)</f>
        <v>700</v>
      </c>
    </row>
    <row r="196" spans="2:81" ht="15.75" thickBot="1">
      <c r="C196" t="s">
        <v>47</v>
      </c>
      <c r="D196">
        <f>COUNTIF(D3:D188,"C")</f>
        <v>38</v>
      </c>
      <c r="E196">
        <f>COUNTIF(T3:T188,"C")</f>
        <v>32</v>
      </c>
      <c r="F196">
        <f>COUNTIF(A3:AJ188,"C")</f>
        <v>70</v>
      </c>
      <c r="G196">
        <f>AVERAGE(D196:F196)</f>
        <v>46.666666666666664</v>
      </c>
      <c r="AP196" s="55"/>
      <c r="AQ196" s="55"/>
      <c r="AR196" s="55"/>
      <c r="AS196" s="55"/>
      <c r="AT196" s="55"/>
      <c r="AU196" s="55"/>
      <c r="AV196" s="55"/>
      <c r="AW196" s="55"/>
      <c r="AX196" s="55"/>
      <c r="AY196" s="1" t="s">
        <v>48</v>
      </c>
      <c r="AZ196" s="58"/>
      <c r="BA196" s="52">
        <f>BA195-BA190</f>
        <v>93</v>
      </c>
      <c r="BB196" s="52">
        <f t="shared" ref="BB196:BV196" si="375">BB195-BB190</f>
        <v>220</v>
      </c>
      <c r="BC196" s="52"/>
      <c r="BD196" s="52">
        <f t="shared" si="375"/>
        <v>344</v>
      </c>
      <c r="BE196" s="52"/>
      <c r="BF196" s="52">
        <f t="shared" si="375"/>
        <v>161</v>
      </c>
      <c r="BG196" s="52"/>
      <c r="BH196" s="52">
        <f t="shared" si="375"/>
        <v>67</v>
      </c>
      <c r="BI196" s="52">
        <f t="shared" si="375"/>
        <v>22</v>
      </c>
      <c r="BJ196" s="52">
        <f t="shared" si="375"/>
        <v>32</v>
      </c>
      <c r="BK196" s="52">
        <f t="shared" si="375"/>
        <v>0</v>
      </c>
      <c r="BL196" s="52">
        <f t="shared" si="375"/>
        <v>0</v>
      </c>
      <c r="BM196" s="52"/>
      <c r="BN196" s="52">
        <f t="shared" si="375"/>
        <v>2</v>
      </c>
      <c r="BO196" s="52"/>
      <c r="BP196" s="52">
        <f t="shared" si="375"/>
        <v>7</v>
      </c>
      <c r="BQ196" s="52">
        <f t="shared" si="375"/>
        <v>0</v>
      </c>
      <c r="BR196" s="52">
        <f t="shared" si="375"/>
        <v>1</v>
      </c>
      <c r="BS196" s="52"/>
      <c r="BT196" s="52">
        <f t="shared" si="375"/>
        <v>5</v>
      </c>
      <c r="BU196" s="52"/>
      <c r="BV196" s="52">
        <f t="shared" si="375"/>
        <v>25</v>
      </c>
      <c r="BW196" s="192" t="s">
        <v>49</v>
      </c>
      <c r="BX196" s="193"/>
      <c r="BY196" s="60"/>
      <c r="BZ196" s="60"/>
      <c r="CA196" s="61">
        <f>SUM(BK196:BP196)</f>
        <v>9</v>
      </c>
      <c r="CB196" s="168">
        <v>0.7</v>
      </c>
      <c r="CC196" s="61">
        <f>PERCENTILE($CC$1:$CC188,0.7)</f>
        <v>640</v>
      </c>
    </row>
    <row r="197" spans="2:81" ht="15.75" thickBot="1">
      <c r="C197" t="s">
        <v>50</v>
      </c>
      <c r="D197">
        <f>COUNTIF(D3:D188,"V")</f>
        <v>0</v>
      </c>
      <c r="E197">
        <f>COUNTIF(T3:T188,"V")</f>
        <v>0</v>
      </c>
      <c r="F197">
        <f>COUNTIF(AJ3:AJ188,"V")</f>
        <v>0</v>
      </c>
      <c r="G197">
        <f>AVERAGE(D197:F197)</f>
        <v>0</v>
      </c>
      <c r="AP197" s="55"/>
      <c r="AQ197" s="55"/>
      <c r="AR197" s="55"/>
      <c r="AS197" s="55"/>
      <c r="AT197" s="55"/>
      <c r="AU197" s="55"/>
      <c r="AV197" s="55"/>
      <c r="AW197" s="55"/>
      <c r="AX197" s="55"/>
      <c r="AY197" s="1" t="s">
        <v>51</v>
      </c>
      <c r="AZ197" s="58"/>
      <c r="BA197" s="58">
        <f>BA196*100</f>
        <v>9300</v>
      </c>
      <c r="BB197" s="5">
        <f>BB196*80</f>
        <v>17600</v>
      </c>
      <c r="BC197" s="5"/>
      <c r="BD197" s="5">
        <f>BD196*60</f>
        <v>20640</v>
      </c>
      <c r="BE197" s="5"/>
      <c r="BF197" s="5">
        <f>BF196*40</f>
        <v>6440</v>
      </c>
      <c r="BG197" s="5"/>
      <c r="BH197" s="5">
        <f>BH196*20</f>
        <v>1340</v>
      </c>
      <c r="BI197" s="5">
        <f>BI196*10</f>
        <v>220</v>
      </c>
      <c r="BJ197" s="5">
        <f>BJ196*5</f>
        <v>160</v>
      </c>
      <c r="BK197" s="5">
        <f>BK196*200</f>
        <v>0</v>
      </c>
      <c r="BL197" s="5">
        <f>BL196*100</f>
        <v>0</v>
      </c>
      <c r="BM197" s="5"/>
      <c r="BN197" s="5">
        <f>BN196*50</f>
        <v>100</v>
      </c>
      <c r="BO197" s="5"/>
      <c r="BP197" s="5">
        <f>BP196*25</f>
        <v>175</v>
      </c>
      <c r="BQ197" s="5">
        <f>BQ196*100</f>
        <v>0</v>
      </c>
      <c r="BR197" s="5">
        <f>BR196*50</f>
        <v>50</v>
      </c>
      <c r="BS197" s="5"/>
      <c r="BT197" s="5">
        <f>BT196*25</f>
        <v>125</v>
      </c>
      <c r="BU197" s="5"/>
      <c r="BV197" s="1">
        <f>BV196*10</f>
        <v>250</v>
      </c>
      <c r="BW197" s="194" t="s">
        <v>52</v>
      </c>
      <c r="BX197" s="195"/>
      <c r="BY197" s="62"/>
      <c r="BZ197" s="62"/>
      <c r="CA197" s="63">
        <f>SUM(BQ196:BV196)</f>
        <v>31</v>
      </c>
      <c r="CB197" s="168">
        <v>0.6</v>
      </c>
      <c r="CC197" s="61">
        <f>PERCENTILE($CC$1:$CC188,0.6)</f>
        <v>517</v>
      </c>
    </row>
    <row r="198" spans="2:81" ht="15.75" thickBot="1">
      <c r="C198" t="s">
        <v>34</v>
      </c>
      <c r="D198">
        <f>SUM(D195:D197)</f>
        <v>186</v>
      </c>
      <c r="E198">
        <f>SUM(E195:E197)</f>
        <v>186</v>
      </c>
      <c r="G198">
        <f>AVERAGE(D198:F198)</f>
        <v>186</v>
      </c>
      <c r="AY198" s="64" t="s">
        <v>53</v>
      </c>
      <c r="AZ198" s="65"/>
      <c r="BA198" s="58">
        <f>SUM(BA197:BV197)</f>
        <v>56400</v>
      </c>
      <c r="BB198" s="66">
        <f>BA198/AZ190</f>
        <v>373.50993377483445</v>
      </c>
      <c r="BC198" s="32"/>
      <c r="BW198" s="196" t="s">
        <v>51</v>
      </c>
      <c r="BX198" s="67" t="s">
        <v>54</v>
      </c>
      <c r="BY198" s="56"/>
      <c r="BZ198" s="56"/>
      <c r="CA198" s="68">
        <f>AVERAGE(CC3:CC188)</f>
        <v>503.55345911949684</v>
      </c>
      <c r="CB198" s="168">
        <v>0.5</v>
      </c>
      <c r="CC198" s="61">
        <f>PERCENTILE($CC$1:$CC188,0.5)</f>
        <v>400</v>
      </c>
    </row>
    <row r="199" spans="2:81" ht="15.75" thickBot="1">
      <c r="AY199" s="6"/>
      <c r="AZ199" s="8"/>
      <c r="BA199" s="5">
        <f>(SUM($AZ$3:$AZ$188))*($CE$2/3)</f>
        <v>22146.666666666664</v>
      </c>
      <c r="BB199" s="199" t="str">
        <f>IF(BA198&gt;BA199,"ATINGE CONCEITO 3","NAO")</f>
        <v>ATINGE CONCEITO 3</v>
      </c>
      <c r="BC199" s="200"/>
      <c r="BD199" s="200"/>
      <c r="BE199" s="200"/>
      <c r="BF199" s="200"/>
      <c r="BG199" s="200"/>
      <c r="BH199" s="200"/>
      <c r="BW199" s="197"/>
      <c r="BX199" s="69" t="s">
        <v>55</v>
      </c>
      <c r="BY199" s="60"/>
      <c r="BZ199" s="60"/>
      <c r="CA199" s="61">
        <f>QUARTILE(CC3:CC188,1)</f>
        <v>225</v>
      </c>
      <c r="CB199" s="168">
        <v>0.4</v>
      </c>
      <c r="CC199" s="61">
        <f>PERCENTILE($CC$1:$CC188,0.4)</f>
        <v>304.00000000000006</v>
      </c>
    </row>
    <row r="200" spans="2:81" ht="15.75" thickBot="1">
      <c r="AY200" s="70" t="s">
        <v>56</v>
      </c>
      <c r="AZ200" s="71"/>
      <c r="BA200" s="5">
        <f>(SUM($AZ$3:$AZ$188))*($CG$2/3)</f>
        <v>28186.666666666664</v>
      </c>
      <c r="BB200" s="199" t="str">
        <f>IF(BA198&gt;=BA200,"ATINGE CONCEITO 4","NAO")</f>
        <v>ATINGE CONCEITO 4</v>
      </c>
      <c r="BC200" s="200"/>
      <c r="BD200" s="200"/>
      <c r="BE200" s="200"/>
      <c r="BF200" s="200"/>
      <c r="BG200" s="200"/>
      <c r="BH200" s="200"/>
      <c r="BW200" s="197"/>
      <c r="BX200" s="69" t="s">
        <v>57</v>
      </c>
      <c r="BY200" s="60"/>
      <c r="BZ200" s="60"/>
      <c r="CA200" s="72">
        <f>MEDIAN(CC3:CC188)</f>
        <v>400</v>
      </c>
      <c r="CB200" s="169">
        <v>0.35</v>
      </c>
      <c r="CC200" s="61">
        <f>PERCENTILE($CC$1:$CC188,0.35)</f>
        <v>270</v>
      </c>
    </row>
    <row r="201" spans="2:81" ht="15.75" thickBot="1">
      <c r="AY201" s="64"/>
      <c r="AZ201" s="65"/>
      <c r="BA201" s="5">
        <f>(SUM($AZ$3:$AZ$188))*($CI$2/3)</f>
        <v>34226.666666666664</v>
      </c>
      <c r="BB201" s="199" t="str">
        <f>IF(BA198&gt;=BA201,"ATINGE CONCEITO 5","NAO")</f>
        <v>ATINGE CONCEITO 5</v>
      </c>
      <c r="BC201" s="200"/>
      <c r="BD201" s="200"/>
      <c r="BE201" s="200"/>
      <c r="BF201" s="200"/>
      <c r="BG201" s="200"/>
      <c r="BH201" s="200"/>
      <c r="BW201" s="197"/>
      <c r="BX201" s="69" t="s">
        <v>58</v>
      </c>
      <c r="BY201" s="60"/>
      <c r="BZ201" s="60"/>
      <c r="CA201" s="61">
        <f>QUARTILE(CC3:CC188,3)</f>
        <v>700</v>
      </c>
      <c r="CB201" s="170">
        <v>0.3</v>
      </c>
      <c r="CC201" s="63">
        <f>PERCENTILE($CC$1:$CC188,0.3)</f>
        <v>240</v>
      </c>
    </row>
    <row r="202" spans="2:81" ht="15.75" thickBot="1">
      <c r="BW202" s="198"/>
      <c r="BX202" s="73" t="s">
        <v>59</v>
      </c>
      <c r="BY202" s="62"/>
      <c r="BZ202" s="62"/>
      <c r="CA202" s="63">
        <f>QUARTILE(CC3:CC188,4)</f>
        <v>1820</v>
      </c>
    </row>
    <row r="203" spans="2:81" ht="15.75" thickBot="1"/>
    <row r="204" spans="2:81" ht="15.75" thickBot="1">
      <c r="AY204" s="178" t="s">
        <v>60</v>
      </c>
      <c r="AZ204" s="179"/>
      <c r="BA204" s="179"/>
      <c r="BB204" s="179"/>
      <c r="BC204" s="179"/>
      <c r="BD204" s="179"/>
      <c r="BE204" s="179"/>
      <c r="BF204" s="179"/>
      <c r="BG204" s="179"/>
      <c r="BH204" s="179"/>
      <c r="BI204" s="179"/>
      <c r="BJ204" s="179"/>
      <c r="BK204" s="179"/>
      <c r="BL204" s="179"/>
      <c r="BM204" s="179"/>
      <c r="BN204" s="179"/>
      <c r="BO204" s="179"/>
      <c r="BP204" s="179"/>
      <c r="BQ204" s="179"/>
      <c r="BR204" s="179"/>
      <c r="BS204" s="179"/>
      <c r="BT204" s="179"/>
      <c r="BU204" s="179"/>
      <c r="BV204" s="184"/>
    </row>
    <row r="205" spans="2:81" ht="15.75" thickBot="1">
      <c r="AY205" s="74"/>
      <c r="AZ205" s="58"/>
      <c r="BA205" s="1" t="s">
        <v>61</v>
      </c>
      <c r="BB205" s="52"/>
      <c r="BC205" s="52"/>
      <c r="BD205" s="52" t="s">
        <v>62</v>
      </c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2"/>
      <c r="BQ205" s="52"/>
      <c r="BR205" s="52"/>
      <c r="BS205" s="52"/>
      <c r="BT205" s="52"/>
      <c r="BU205" s="52"/>
      <c r="BV205" s="58"/>
    </row>
    <row r="206" spans="2:81" ht="15.75" thickBot="1">
      <c r="B206">
        <v>1</v>
      </c>
      <c r="C206" t="str">
        <f>A3</f>
        <v>UNIMEP</v>
      </c>
      <c r="E206">
        <f>UNIMEP!E17</f>
        <v>0</v>
      </c>
      <c r="F206">
        <f>UNIMEP!F17</f>
        <v>0</v>
      </c>
      <c r="G206">
        <f>UNIMEP!G17</f>
        <v>2</v>
      </c>
      <c r="H206">
        <f>UNIMEP!H17</f>
        <v>0</v>
      </c>
      <c r="I206">
        <f>UNIMEP!I17</f>
        <v>0</v>
      </c>
      <c r="J206">
        <f>UNIMEP!J17</f>
        <v>0</v>
      </c>
      <c r="K206">
        <f>UNIMEP!K17</f>
        <v>0</v>
      </c>
      <c r="L206">
        <f>UNIMEP!L17</f>
        <v>0</v>
      </c>
      <c r="M206">
        <f>UNIMEP!M17</f>
        <v>0</v>
      </c>
      <c r="N206">
        <f>UNIMEP!N17</f>
        <v>0</v>
      </c>
      <c r="O206">
        <f>UNIMEP!O17</f>
        <v>0</v>
      </c>
      <c r="P206">
        <f>UNIMEP!P17</f>
        <v>0</v>
      </c>
      <c r="Q206">
        <f>UNIMEP!Q17</f>
        <v>0</v>
      </c>
      <c r="R206">
        <f>UNIMEP!R17</f>
        <v>0</v>
      </c>
      <c r="S206">
        <f>UNIMEP!S17</f>
        <v>0</v>
      </c>
      <c r="U206">
        <f>UNIMEP!U17</f>
        <v>0</v>
      </c>
      <c r="V206">
        <f>UNIMEP!V17</f>
        <v>1</v>
      </c>
      <c r="W206">
        <f>UNIMEP!W17</f>
        <v>1</v>
      </c>
      <c r="X206">
        <f>UNIMEP!X17</f>
        <v>0</v>
      </c>
      <c r="Y206">
        <f>UNIMEP!Y17</f>
        <v>0</v>
      </c>
      <c r="Z206">
        <f>UNIMEP!Z17</f>
        <v>0</v>
      </c>
      <c r="AA206">
        <f>UNIMEP!AA17</f>
        <v>0</v>
      </c>
      <c r="AB206">
        <f>UNIMEP!AB17</f>
        <v>0</v>
      </c>
      <c r="AC206">
        <f>UNIMEP!AC17</f>
        <v>0</v>
      </c>
      <c r="AD206">
        <f>UNIMEP!AD17</f>
        <v>0</v>
      </c>
      <c r="AE206">
        <f>UNIMEP!AE17</f>
        <v>0</v>
      </c>
      <c r="AF206">
        <f>UNIMEP!AF17</f>
        <v>0</v>
      </c>
      <c r="AG206">
        <f>UNIMEP!AG17</f>
        <v>0</v>
      </c>
      <c r="AH206">
        <f>UNIMEP!AH17</f>
        <v>0</v>
      </c>
      <c r="AI206">
        <f>UNIMEP!AI17</f>
        <v>0</v>
      </c>
      <c r="AY206" s="1" t="s">
        <v>63</v>
      </c>
      <c r="AZ206" s="58"/>
      <c r="BA206" s="202">
        <f>AZ190-COUNTIF(CE3:CE188,"=NAO")</f>
        <v>129</v>
      </c>
      <c r="BB206" s="183"/>
      <c r="BC206" s="144"/>
      <c r="BD206" s="203">
        <f>(BA206/G195)*100</f>
        <v>85.430463576158942</v>
      </c>
      <c r="BE206" s="204"/>
      <c r="BF206" s="205"/>
      <c r="BG206" s="143"/>
      <c r="BH206" s="52" t="str">
        <f>IF(BD206&gt;=80,"ATINGEM CONCEITO 3","NAO")</f>
        <v>ATINGEM CONCEITO 3</v>
      </c>
      <c r="BI206" s="52"/>
      <c r="BJ206" s="52"/>
      <c r="BK206" s="52"/>
      <c r="BL206" s="52"/>
      <c r="BM206" s="52"/>
      <c r="BN206" s="52"/>
      <c r="BO206" s="52"/>
      <c r="BP206" s="52"/>
      <c r="BQ206" s="52"/>
      <c r="BR206" s="52"/>
      <c r="BS206" s="52"/>
      <c r="BT206" s="52"/>
      <c r="BU206" s="52"/>
      <c r="BV206" s="58"/>
    </row>
    <row r="207" spans="2:81" ht="15.75" thickBot="1">
      <c r="B207">
        <v>2</v>
      </c>
      <c r="C207" t="str">
        <f>A16</f>
        <v>UFSCar</v>
      </c>
      <c r="E207">
        <f>UFSCAR!E30</f>
        <v>1</v>
      </c>
      <c r="F207">
        <f>UFSCAR!F30</f>
        <v>6</v>
      </c>
      <c r="G207">
        <f>UFSCAR!G30</f>
        <v>6</v>
      </c>
      <c r="H207">
        <f>UFSCAR!H30</f>
        <v>1</v>
      </c>
      <c r="I207">
        <f>UFSCAR!I30</f>
        <v>0</v>
      </c>
      <c r="J207">
        <f>UFSCAR!J30</f>
        <v>0</v>
      </c>
      <c r="K207">
        <f>UFSCAR!K30</f>
        <v>0</v>
      </c>
      <c r="L207">
        <f>UFSCAR!L30</f>
        <v>0</v>
      </c>
      <c r="M207">
        <f>UFSCAR!M30</f>
        <v>0</v>
      </c>
      <c r="N207">
        <f>UFSCAR!N30</f>
        <v>0</v>
      </c>
      <c r="O207">
        <f>UFSCAR!O30</f>
        <v>1</v>
      </c>
      <c r="P207">
        <f>UFSCAR!P30</f>
        <v>0</v>
      </c>
      <c r="Q207">
        <f>UFSCAR!Q30</f>
        <v>0</v>
      </c>
      <c r="R207">
        <f>UFSCAR!R30</f>
        <v>0</v>
      </c>
      <c r="S207">
        <f>UFSCAR!S30</f>
        <v>0</v>
      </c>
      <c r="U207">
        <f>UFSCAR!U30</f>
        <v>6</v>
      </c>
      <c r="V207">
        <f>UFSCAR!V30</f>
        <v>4</v>
      </c>
      <c r="W207">
        <f>UFSCAR!W30</f>
        <v>7</v>
      </c>
      <c r="X207">
        <f>UFSCAR!X30</f>
        <v>0</v>
      </c>
      <c r="Y207">
        <f>UFSCAR!Y30</f>
        <v>0</v>
      </c>
      <c r="Z207">
        <f>UFSCAR!Z30</f>
        <v>0</v>
      </c>
      <c r="AA207">
        <f>UFSCAR!AA30</f>
        <v>0</v>
      </c>
      <c r="AB207">
        <f>UFSCAR!AB30</f>
        <v>0</v>
      </c>
      <c r="AC207">
        <f>UFSCAR!AC30</f>
        <v>0</v>
      </c>
      <c r="AD207">
        <f>UFSCAR!AD30</f>
        <v>0</v>
      </c>
      <c r="AE207">
        <f>UFSCAR!AE30</f>
        <v>0</v>
      </c>
      <c r="AF207">
        <f>UFSCAR!AF30</f>
        <v>0</v>
      </c>
      <c r="AG207">
        <f>UFSCAR!AG30</f>
        <v>0</v>
      </c>
      <c r="AH207">
        <f>UFSCAR!AH30</f>
        <v>0</v>
      </c>
      <c r="AI207">
        <f>UFSCAR!AI30</f>
        <v>0</v>
      </c>
      <c r="AY207" s="1" t="s">
        <v>64</v>
      </c>
      <c r="AZ207" s="58"/>
      <c r="BA207" s="202">
        <f>AZ190-COUNTIF(CG3:CG188,"=NAO")</f>
        <v>120</v>
      </c>
      <c r="BB207" s="183"/>
      <c r="BC207" s="144"/>
      <c r="BD207" s="203">
        <f>(BA207/G195)*100</f>
        <v>79.47019867549669</v>
      </c>
      <c r="BE207" s="204"/>
      <c r="BF207" s="205"/>
      <c r="BG207" s="143"/>
      <c r="BH207" s="52" t="str">
        <f>IF(BD207&gt;=80," ATINGEM CONCEITO 4","NAO")</f>
        <v>NAO</v>
      </c>
      <c r="BI207" s="52"/>
      <c r="BJ207" s="52"/>
      <c r="BK207" s="52"/>
      <c r="BL207" s="52"/>
      <c r="BM207" s="52"/>
      <c r="BN207" s="52"/>
      <c r="BO207" s="52"/>
      <c r="BP207" s="52"/>
      <c r="BQ207" s="52"/>
      <c r="BR207" s="52"/>
      <c r="BS207" s="52"/>
      <c r="BT207" s="52"/>
      <c r="BU207" s="52"/>
      <c r="BV207" s="58"/>
    </row>
    <row r="208" spans="2:81" ht="15.75" thickBot="1">
      <c r="B208">
        <v>3</v>
      </c>
      <c r="C208" t="str">
        <f>A42</f>
        <v>UNESP</v>
      </c>
      <c r="E208">
        <f>UNESP!E20</f>
        <v>0</v>
      </c>
      <c r="F208">
        <f>UNESP!F20</f>
        <v>5</v>
      </c>
      <c r="G208">
        <f>UNESP!G20</f>
        <v>6</v>
      </c>
      <c r="H208">
        <f>UNESP!H20</f>
        <v>2</v>
      </c>
      <c r="I208">
        <f>UNESP!I20</f>
        <v>6</v>
      </c>
      <c r="J208">
        <f>UNESP!J20</f>
        <v>1</v>
      </c>
      <c r="K208">
        <f>UNESP!K20</f>
        <v>0</v>
      </c>
      <c r="L208">
        <f>UNESP!L20</f>
        <v>0</v>
      </c>
      <c r="M208">
        <f>UNESP!M20</f>
        <v>0</v>
      </c>
      <c r="N208">
        <f>UNESP!N20</f>
        <v>0</v>
      </c>
      <c r="O208">
        <f>UNESP!O20</f>
        <v>0</v>
      </c>
      <c r="P208">
        <f>UNESP!P20</f>
        <v>0</v>
      </c>
      <c r="Q208">
        <f>UNESP!Q20</f>
        <v>0</v>
      </c>
      <c r="R208">
        <f>UNESP!R20</f>
        <v>0</v>
      </c>
      <c r="S208">
        <f>UNESP!S20</f>
        <v>0</v>
      </c>
      <c r="U208">
        <f>UNESP!U20</f>
        <v>3</v>
      </c>
      <c r="V208">
        <f>UNESP!V20</f>
        <v>7</v>
      </c>
      <c r="W208">
        <f>UNESP!W20</f>
        <v>6</v>
      </c>
      <c r="X208">
        <f>UNESP!X20</f>
        <v>2</v>
      </c>
      <c r="Y208">
        <f>UNESP!Y20</f>
        <v>0</v>
      </c>
      <c r="Z208">
        <f>UNESP!Z20</f>
        <v>0</v>
      </c>
      <c r="AA208">
        <f>UNESP!AA20</f>
        <v>1</v>
      </c>
      <c r="AB208">
        <f>UNESP!AB20</f>
        <v>0</v>
      </c>
      <c r="AC208">
        <f>UNESP!AC20</f>
        <v>0</v>
      </c>
      <c r="AD208">
        <f>UNESP!AD20</f>
        <v>0</v>
      </c>
      <c r="AE208">
        <f>UNESP!AE20</f>
        <v>0</v>
      </c>
      <c r="AF208">
        <f>UNESP!AF20</f>
        <v>0</v>
      </c>
      <c r="AG208">
        <f>UNESP!AG20</f>
        <v>0</v>
      </c>
      <c r="AH208">
        <f>UNESP!AH20</f>
        <v>0</v>
      </c>
      <c r="AI208">
        <f>UNESP!AI20</f>
        <v>0</v>
      </c>
      <c r="AY208" s="206" t="s">
        <v>65</v>
      </c>
      <c r="AZ208" s="207"/>
      <c r="BA208" s="202">
        <f>AZ190-COUNTIF(CI3:CI188,"=NAO")</f>
        <v>113</v>
      </c>
      <c r="BB208" s="183"/>
      <c r="BC208" s="144"/>
      <c r="BD208" s="203">
        <f>(BA208/G195)*100</f>
        <v>74.83443708609272</v>
      </c>
      <c r="BE208" s="204"/>
      <c r="BF208" s="205"/>
      <c r="BG208" s="143"/>
      <c r="BH208" s="52" t="str">
        <f>IF(BD208&gt;=80,"ATINGEM CONCEITO 5","NAO")</f>
        <v>NAO</v>
      </c>
      <c r="BI208" s="52"/>
      <c r="BJ208" s="52"/>
      <c r="BK208" s="52"/>
      <c r="BL208" s="52"/>
      <c r="BM208" s="52"/>
      <c r="BN208" s="52"/>
      <c r="BO208" s="52"/>
      <c r="BP208" s="52"/>
      <c r="BQ208" s="52"/>
      <c r="BR208" s="52"/>
      <c r="BS208" s="52"/>
      <c r="BT208" s="52"/>
      <c r="BU208" s="52"/>
      <c r="BV208" s="58"/>
    </row>
    <row r="209" spans="2:74">
      <c r="B209">
        <v>4</v>
      </c>
      <c r="C209" t="str">
        <f>A58</f>
        <v>UFPE</v>
      </c>
      <c r="E209">
        <f>UFPE!E18</f>
        <v>0</v>
      </c>
      <c r="F209">
        <f>UFPE!F18</f>
        <v>4</v>
      </c>
      <c r="G209">
        <f>UFPE!G18</f>
        <v>0</v>
      </c>
      <c r="H209">
        <f>UFPE!H18</f>
        <v>0</v>
      </c>
      <c r="I209">
        <f>UFPE!I18</f>
        <v>0</v>
      </c>
      <c r="J209">
        <f>UFPE!J18</f>
        <v>0</v>
      </c>
      <c r="K209">
        <f>UFPE!K18</f>
        <v>0</v>
      </c>
      <c r="L209">
        <f>UFPE!L18</f>
        <v>0</v>
      </c>
      <c r="M209">
        <f>UFPE!M18</f>
        <v>0</v>
      </c>
      <c r="N209">
        <f>UFPE!N18</f>
        <v>0</v>
      </c>
      <c r="O209">
        <f>UFPE!O18</f>
        <v>0</v>
      </c>
      <c r="P209">
        <f>UFPE!P18</f>
        <v>0</v>
      </c>
      <c r="Q209">
        <f>UFPE!Q18</f>
        <v>0</v>
      </c>
      <c r="R209">
        <f>UFPE!R18</f>
        <v>0</v>
      </c>
      <c r="S209">
        <f>UFPE!S18</f>
        <v>0</v>
      </c>
      <c r="U209">
        <f>UFPE!U18</f>
        <v>2</v>
      </c>
      <c r="V209">
        <f>UFPE!V18</f>
        <v>6</v>
      </c>
      <c r="W209">
        <f>UFPE!W18</f>
        <v>12</v>
      </c>
      <c r="X209">
        <f>UFPE!X18</f>
        <v>0</v>
      </c>
      <c r="Y209">
        <f>UFPE!Y18</f>
        <v>0</v>
      </c>
      <c r="Z209">
        <f>UFPE!Z18</f>
        <v>0</v>
      </c>
      <c r="AA209">
        <f>UFPE!AA18</f>
        <v>0</v>
      </c>
      <c r="AB209">
        <f>UFPE!AB18</f>
        <v>0</v>
      </c>
      <c r="AC209">
        <f>UFPE!AC18</f>
        <v>0</v>
      </c>
      <c r="AD209">
        <f>UFPE!AD18</f>
        <v>0</v>
      </c>
      <c r="AE209">
        <f>UFPE!AE18</f>
        <v>0</v>
      </c>
      <c r="AF209">
        <f>UFPE!AF18</f>
        <v>0</v>
      </c>
      <c r="AG209">
        <f>UFPE!AG18</f>
        <v>0</v>
      </c>
      <c r="AH209">
        <f>UFPE!AH18</f>
        <v>0</v>
      </c>
      <c r="AI209">
        <f>UFPE!AI18</f>
        <v>0</v>
      </c>
    </row>
    <row r="210" spans="2:74" ht="15.75" thickBot="1">
      <c r="B210">
        <v>5</v>
      </c>
      <c r="C210" t="str">
        <f>A72</f>
        <v>UNICID</v>
      </c>
      <c r="E210">
        <f>UNICID!E16</f>
        <v>0</v>
      </c>
      <c r="F210">
        <f>UNICID!F16</f>
        <v>0</v>
      </c>
      <c r="G210">
        <f>UNICID!G16</f>
        <v>0</v>
      </c>
      <c r="H210">
        <f>UNICID!H16</f>
        <v>0</v>
      </c>
      <c r="I210">
        <f>UNICID!I16</f>
        <v>0</v>
      </c>
      <c r="J210">
        <f>UNICID!J16</f>
        <v>0</v>
      </c>
      <c r="K210">
        <f>UNICID!K16</f>
        <v>0</v>
      </c>
      <c r="L210">
        <f>UNICID!L16</f>
        <v>0</v>
      </c>
      <c r="M210">
        <f>UNICID!M16</f>
        <v>0</v>
      </c>
      <c r="N210">
        <f>UNICID!N16</f>
        <v>0</v>
      </c>
      <c r="O210">
        <f>UNICID!O16</f>
        <v>0</v>
      </c>
      <c r="P210">
        <f>UNICID!P16</f>
        <v>0</v>
      </c>
      <c r="Q210">
        <f>UNICID!Q16</f>
        <v>0</v>
      </c>
      <c r="R210">
        <f>UNICID!R16</f>
        <v>0</v>
      </c>
      <c r="S210">
        <f>UNICID!S16</f>
        <v>0</v>
      </c>
      <c r="U210">
        <f>UNICID!U16</f>
        <v>2</v>
      </c>
      <c r="V210">
        <f>UNICID!V16</f>
        <v>4</v>
      </c>
      <c r="W210">
        <f>UNICID!W16</f>
        <v>9</v>
      </c>
      <c r="X210">
        <f>UNICID!X16</f>
        <v>3</v>
      </c>
      <c r="Y210">
        <f>UNICID!Y16</f>
        <v>0</v>
      </c>
      <c r="Z210">
        <f>UNICID!Z16</f>
        <v>1</v>
      </c>
      <c r="AA210">
        <f>UNICID!AA16</f>
        <v>0</v>
      </c>
      <c r="AB210">
        <f>UNICID!AB16</f>
        <v>0</v>
      </c>
      <c r="AC210">
        <f>UNICID!AC16</f>
        <v>0</v>
      </c>
      <c r="AD210">
        <f>UNICID!AD16</f>
        <v>0</v>
      </c>
      <c r="AE210">
        <f>UNICID!AE16</f>
        <v>0</v>
      </c>
      <c r="AF210">
        <f>UNICID!AF16</f>
        <v>0</v>
      </c>
      <c r="AG210">
        <f>UNICID!AG16</f>
        <v>0</v>
      </c>
      <c r="AH210">
        <f>UNICID!AH16</f>
        <v>0</v>
      </c>
      <c r="AI210">
        <f>UNICID!AI16</f>
        <v>0</v>
      </c>
    </row>
    <row r="211" spans="2:74" ht="15.75" thickBot="1">
      <c r="B211">
        <v>6</v>
      </c>
      <c r="C211" t="str">
        <f>A84</f>
        <v>UNINOVE</v>
      </c>
      <c r="E211">
        <f>UNINOVE!E27</f>
        <v>1</v>
      </c>
      <c r="F211">
        <f>UNINOVE!F27</f>
        <v>5</v>
      </c>
      <c r="G211">
        <f>UNINOVE!G27</f>
        <v>28</v>
      </c>
      <c r="H211">
        <f>UNINOVE!H27</f>
        <v>17</v>
      </c>
      <c r="I211">
        <f>UNINOVE!I27</f>
        <v>20</v>
      </c>
      <c r="J211">
        <f>UNINOVE!J27</f>
        <v>0</v>
      </c>
      <c r="K211">
        <f>UNINOVE!K27</f>
        <v>3</v>
      </c>
      <c r="L211">
        <f>UNINOVE!L27</f>
        <v>0</v>
      </c>
      <c r="M211">
        <f>UNINOVE!M27</f>
        <v>0</v>
      </c>
      <c r="N211">
        <f>UNINOVE!N27</f>
        <v>0</v>
      </c>
      <c r="O211">
        <f>UNINOVE!O27</f>
        <v>0</v>
      </c>
      <c r="P211">
        <f>UNINOVE!P27</f>
        <v>0</v>
      </c>
      <c r="Q211">
        <f>UNINOVE!Q27</f>
        <v>0</v>
      </c>
      <c r="R211">
        <f>UNINOVE!R27</f>
        <v>0</v>
      </c>
      <c r="S211">
        <f>UNINOVE!S27</f>
        <v>0</v>
      </c>
      <c r="U211">
        <f>UNINOVE!U27</f>
        <v>0</v>
      </c>
      <c r="V211">
        <f>UNINOVE!V27</f>
        <v>16</v>
      </c>
      <c r="W211">
        <f>UNINOVE!W27</f>
        <v>10</v>
      </c>
      <c r="X211">
        <f>UNINOVE!X27</f>
        <v>13</v>
      </c>
      <c r="Y211">
        <f>UNINOVE!Y27</f>
        <v>4</v>
      </c>
      <c r="Z211">
        <f>UNINOVE!Z27</f>
        <v>0</v>
      </c>
      <c r="AA211">
        <f>UNINOVE!AA27</f>
        <v>0</v>
      </c>
      <c r="AB211">
        <f>UNINOVE!AB27</f>
        <v>0</v>
      </c>
      <c r="AC211">
        <f>UNINOVE!AC27</f>
        <v>0</v>
      </c>
      <c r="AD211">
        <f>UNINOVE!AD27</f>
        <v>0</v>
      </c>
      <c r="AE211">
        <f>UNINOVE!AE27</f>
        <v>0</v>
      </c>
      <c r="AF211">
        <f>UNINOVE!AF27</f>
        <v>0</v>
      </c>
      <c r="AG211">
        <f>UNINOVE!AG27</f>
        <v>0</v>
      </c>
      <c r="AH211">
        <f>UNINOVE!AH27</f>
        <v>0</v>
      </c>
      <c r="AI211">
        <f>UNINOVE!AI27</f>
        <v>0</v>
      </c>
      <c r="AY211" s="208" t="s">
        <v>66</v>
      </c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09"/>
      <c r="BN211" s="209"/>
      <c r="BO211" s="209"/>
      <c r="BP211" s="209"/>
      <c r="BQ211" s="209"/>
      <c r="BR211" s="209"/>
      <c r="BS211" s="209"/>
      <c r="BT211" s="209"/>
      <c r="BU211" s="209"/>
      <c r="BV211" s="210"/>
    </row>
    <row r="212" spans="2:74" ht="15.75" thickBot="1">
      <c r="B212">
        <v>7</v>
      </c>
      <c r="C212" t="str">
        <f>A107</f>
        <v>UNISUAM</v>
      </c>
      <c r="E212">
        <f>UNISUAM!E18</f>
        <v>0</v>
      </c>
      <c r="F212">
        <f>UNISUAM!F18</f>
        <v>1</v>
      </c>
      <c r="G212">
        <f>UNISUAM!G18</f>
        <v>7</v>
      </c>
      <c r="H212">
        <f>UNISUAM!H18</f>
        <v>1</v>
      </c>
      <c r="I212">
        <f>UNISUAM!I18</f>
        <v>0</v>
      </c>
      <c r="J212">
        <f>UNISUAM!J18</f>
        <v>0</v>
      </c>
      <c r="K212">
        <f>UNISUAM!K18</f>
        <v>0</v>
      </c>
      <c r="L212">
        <f>UNISUAM!L18</f>
        <v>0</v>
      </c>
      <c r="M212">
        <f>UNISUAM!M18</f>
        <v>0</v>
      </c>
      <c r="N212">
        <f>UNISUAM!N18</f>
        <v>0</v>
      </c>
      <c r="O212">
        <f>UNISUAM!O18</f>
        <v>0</v>
      </c>
      <c r="P212">
        <f>UNISUAM!P18</f>
        <v>0</v>
      </c>
      <c r="Q212">
        <f>UNISUAM!Q18</f>
        <v>0</v>
      </c>
      <c r="R212">
        <f>UNISUAM!R18</f>
        <v>0</v>
      </c>
      <c r="S212">
        <f>UNISUAM!S18</f>
        <v>0</v>
      </c>
      <c r="U212">
        <f>UNISUAM!U18</f>
        <v>0</v>
      </c>
      <c r="V212">
        <f>UNISUAM!V18</f>
        <v>0</v>
      </c>
      <c r="W212">
        <f>UNISUAM!W18</f>
        <v>20</v>
      </c>
      <c r="X212">
        <f>UNISUAM!X18</f>
        <v>10</v>
      </c>
      <c r="Y212">
        <f>UNISUAM!Y18</f>
        <v>0</v>
      </c>
      <c r="Z212">
        <f>UNISUAM!Z18</f>
        <v>0</v>
      </c>
      <c r="AA212">
        <f>UNISUAM!AA18</f>
        <v>2</v>
      </c>
      <c r="AB212">
        <f>UNISUAM!AB18</f>
        <v>0</v>
      </c>
      <c r="AC212">
        <f>UNISUAM!AC18</f>
        <v>0</v>
      </c>
      <c r="AD212">
        <f>UNISUAM!AD18</f>
        <v>0</v>
      </c>
      <c r="AE212">
        <f>UNISUAM!AE18</f>
        <v>0</v>
      </c>
      <c r="AF212">
        <f>UNISUAM!AF18</f>
        <v>0</v>
      </c>
      <c r="AG212">
        <f>UNISUAM!AG18</f>
        <v>0</v>
      </c>
      <c r="AH212">
        <f>UNISUAM!AH18</f>
        <v>0</v>
      </c>
      <c r="AI212">
        <f>UNISUAM!AI18</f>
        <v>0</v>
      </c>
      <c r="AY212" t="s">
        <v>42</v>
      </c>
      <c r="AZ212">
        <f>G195</f>
        <v>151</v>
      </c>
      <c r="BA212" s="75" t="s">
        <v>8</v>
      </c>
      <c r="BB212" s="76" t="s">
        <v>9</v>
      </c>
      <c r="BC212" s="76"/>
      <c r="BD212" s="76" t="s">
        <v>10</v>
      </c>
      <c r="BE212" s="76"/>
      <c r="BF212" s="76" t="s">
        <v>11</v>
      </c>
      <c r="BG212" s="76"/>
      <c r="BH212" s="76" t="s">
        <v>12</v>
      </c>
      <c r="BI212" s="76" t="s">
        <v>13</v>
      </c>
      <c r="BJ212" s="76" t="s">
        <v>14</v>
      </c>
      <c r="BK212" s="76" t="s">
        <v>15</v>
      </c>
      <c r="BL212" s="76" t="s">
        <v>16</v>
      </c>
      <c r="BM212" s="76"/>
      <c r="BN212" s="76" t="s">
        <v>17</v>
      </c>
      <c r="BO212" s="76"/>
      <c r="BP212" s="76" t="s">
        <v>27</v>
      </c>
      <c r="BQ212" s="76" t="s">
        <v>19</v>
      </c>
      <c r="BR212" s="76" t="s">
        <v>20</v>
      </c>
      <c r="BS212" s="76"/>
      <c r="BT212" s="76" t="s">
        <v>21</v>
      </c>
      <c r="BU212" s="76"/>
      <c r="BV212" s="77" t="s">
        <v>22</v>
      </c>
    </row>
    <row r="213" spans="2:74">
      <c r="B213">
        <v>8</v>
      </c>
      <c r="C213" t="str">
        <f>A121</f>
        <v>UEL UNOPAR</v>
      </c>
      <c r="E213">
        <f>'UEL-UNOPAR'!E14</f>
        <v>3</v>
      </c>
      <c r="F213">
        <f>'UEL-UNOPAR'!F14</f>
        <v>1</v>
      </c>
      <c r="G213">
        <f>'UEL-UNOPAR'!G14</f>
        <v>1</v>
      </c>
      <c r="H213">
        <f>'UEL-UNOPAR'!H14</f>
        <v>0</v>
      </c>
      <c r="I213">
        <f>'UEL-UNOPAR'!I14</f>
        <v>0</v>
      </c>
      <c r="J213">
        <f>'UEL-UNOPAR'!J14</f>
        <v>0</v>
      </c>
      <c r="K213">
        <f>'UEL-UNOPAR'!K14</f>
        <v>0</v>
      </c>
      <c r="L213">
        <f>'UEL-UNOPAR'!L14</f>
        <v>0</v>
      </c>
      <c r="M213">
        <f>'UEL-UNOPAR'!M14</f>
        <v>0</v>
      </c>
      <c r="N213">
        <f>'UEL-UNOPAR'!N14</f>
        <v>0</v>
      </c>
      <c r="O213">
        <f>'UEL-UNOPAR'!O14</f>
        <v>0</v>
      </c>
      <c r="P213">
        <f>'UEL-UNOPAR'!P14</f>
        <v>0</v>
      </c>
      <c r="Q213">
        <f>'UEL-UNOPAR'!Q14</f>
        <v>0</v>
      </c>
      <c r="R213">
        <f>'UEL-UNOPAR'!R14</f>
        <v>0</v>
      </c>
      <c r="S213">
        <f>'UEL-UNOPAR'!S14</f>
        <v>0</v>
      </c>
      <c r="U213">
        <f>'UEL-UNOPAR'!U14</f>
        <v>2</v>
      </c>
      <c r="V213">
        <f>'UEL-UNOPAR'!V14</f>
        <v>3</v>
      </c>
      <c r="W213">
        <f>'UEL-UNOPAR'!W14</f>
        <v>2</v>
      </c>
      <c r="X213">
        <f>'UEL-UNOPAR'!X14</f>
        <v>0</v>
      </c>
      <c r="Y213">
        <f>'UEL-UNOPAR'!Y14</f>
        <v>0</v>
      </c>
      <c r="Z213">
        <f>'UEL-UNOPAR'!Z14</f>
        <v>0</v>
      </c>
      <c r="AA213">
        <f>'UEL-UNOPAR'!AA14</f>
        <v>0</v>
      </c>
      <c r="AB213">
        <f>'UEL-UNOPAR'!AB14</f>
        <v>0</v>
      </c>
      <c r="AC213">
        <f>'UEL-UNOPAR'!AC14</f>
        <v>0</v>
      </c>
      <c r="AD213">
        <f>'UEL-UNOPAR'!AD14</f>
        <v>0</v>
      </c>
      <c r="AE213">
        <f>'UEL-UNOPAR'!AE14</f>
        <v>0</v>
      </c>
      <c r="AF213">
        <f>'UEL-UNOPAR'!AF14</f>
        <v>0</v>
      </c>
      <c r="AG213">
        <f>'UEL-UNOPAR'!AG14</f>
        <v>0</v>
      </c>
      <c r="AH213">
        <f>'UEL-UNOPAR'!AH14</f>
        <v>0</v>
      </c>
      <c r="AI213">
        <f>'UEL-UNOPAR'!AI14</f>
        <v>0</v>
      </c>
      <c r="AY213" t="s">
        <v>67</v>
      </c>
      <c r="BA213">
        <f>COUNTIF(BA3:BA188,"&gt;0")</f>
        <v>69</v>
      </c>
      <c r="BB213">
        <f>COUNTIF(BB3:BB188,"&gt;0")</f>
        <v>108</v>
      </c>
      <c r="BD213">
        <f>COUNTIF(BD3:BD188,"&gt;0")</f>
        <v>132</v>
      </c>
      <c r="BF213">
        <f>COUNTIF(BF3:BF188,"&gt;0")</f>
        <v>88</v>
      </c>
      <c r="BH213">
        <f t="shared" ref="BH213:BV213" si="376">COUNTIF(BH3:BH188,"&gt;0")</f>
        <v>45</v>
      </c>
      <c r="BI213">
        <f t="shared" si="376"/>
        <v>19</v>
      </c>
      <c r="BJ213">
        <f t="shared" si="376"/>
        <v>23</v>
      </c>
      <c r="BK213">
        <f t="shared" si="376"/>
        <v>0</v>
      </c>
      <c r="BL213">
        <f t="shared" si="376"/>
        <v>0</v>
      </c>
      <c r="BM213">
        <f t="shared" si="376"/>
        <v>0</v>
      </c>
      <c r="BN213">
        <f t="shared" si="376"/>
        <v>1</v>
      </c>
      <c r="BO213">
        <f t="shared" si="376"/>
        <v>5</v>
      </c>
      <c r="BP213">
        <f t="shared" si="376"/>
        <v>5</v>
      </c>
      <c r="BQ213">
        <f t="shared" si="376"/>
        <v>0</v>
      </c>
      <c r="BR213">
        <f t="shared" si="376"/>
        <v>1</v>
      </c>
      <c r="BS213">
        <f t="shared" si="376"/>
        <v>1</v>
      </c>
      <c r="BT213">
        <f t="shared" si="376"/>
        <v>5</v>
      </c>
      <c r="BU213">
        <f t="shared" si="376"/>
        <v>17</v>
      </c>
      <c r="BV213">
        <f t="shared" si="376"/>
        <v>17</v>
      </c>
    </row>
    <row r="214" spans="2:74">
      <c r="B214">
        <v>9</v>
      </c>
      <c r="C214" t="str">
        <f>A131</f>
        <v>UFCSPA</v>
      </c>
      <c r="E214">
        <f>UFSCSPA!E19</f>
        <v>0</v>
      </c>
      <c r="F214">
        <f>UFSCSPA!F19</f>
        <v>0</v>
      </c>
      <c r="G214">
        <f>UFSCSPA!G19</f>
        <v>1</v>
      </c>
      <c r="H214">
        <f>UFSCSPA!H19</f>
        <v>0</v>
      </c>
      <c r="I214">
        <f>UFSCSPA!I19</f>
        <v>0</v>
      </c>
      <c r="J214">
        <f>UFSCSPA!J19</f>
        <v>0</v>
      </c>
      <c r="K214">
        <f>UFSCSPA!K19</f>
        <v>0</v>
      </c>
      <c r="L214">
        <f>UFSCSPA!L19</f>
        <v>0</v>
      </c>
      <c r="M214">
        <f>UFSCSPA!M19</f>
        <v>0</v>
      </c>
      <c r="N214">
        <f>UFSCSPA!N19</f>
        <v>0</v>
      </c>
      <c r="O214">
        <f>UFSCSPA!O19</f>
        <v>0</v>
      </c>
      <c r="P214">
        <f>UFSCSPA!P19</f>
        <v>0</v>
      </c>
      <c r="Q214">
        <f>UFSCSPA!Q19</f>
        <v>0</v>
      </c>
      <c r="R214">
        <f>UFSCSPA!R19</f>
        <v>0</v>
      </c>
      <c r="S214">
        <f>UFSCSPA!S19</f>
        <v>0</v>
      </c>
      <c r="U214">
        <f>UFSCSPA!U19</f>
        <v>1</v>
      </c>
      <c r="V214">
        <f>UFSCSPA!V19</f>
        <v>0</v>
      </c>
      <c r="W214">
        <f>UFSCSPA!W19</f>
        <v>0</v>
      </c>
      <c r="X214">
        <f>UFSCSPA!X19</f>
        <v>0</v>
      </c>
      <c r="Y214">
        <f>UFSCSPA!Y19</f>
        <v>2</v>
      </c>
      <c r="Z214">
        <f>UFSCSPA!Z19</f>
        <v>0</v>
      </c>
      <c r="AA214">
        <f>UFSCSPA!AA19</f>
        <v>0</v>
      </c>
      <c r="AB214">
        <f>UFSCSPA!AB19</f>
        <v>0</v>
      </c>
      <c r="AC214">
        <f>UFSCSPA!AC19</f>
        <v>0</v>
      </c>
      <c r="AD214">
        <f>UFSCSPA!AD19</f>
        <v>0</v>
      </c>
      <c r="AE214">
        <f>UFSCSPA!AE19</f>
        <v>0</v>
      </c>
      <c r="AF214">
        <f>UFSCSPA!AF19</f>
        <v>0</v>
      </c>
      <c r="AG214">
        <f>UFSCSPA!AG19</f>
        <v>0</v>
      </c>
      <c r="AH214">
        <f>UFSCSPA!AH19</f>
        <v>0</v>
      </c>
      <c r="AI214">
        <f>UFSCSPA!AI19</f>
        <v>0</v>
      </c>
      <c r="AY214" t="s">
        <v>68</v>
      </c>
      <c r="BA214" s="78">
        <f>BA213/$AZ$212*100</f>
        <v>45.695364238410598</v>
      </c>
      <c r="BB214" s="78">
        <f t="shared" ref="BB214:BV214" si="377">BB213/$AZ$212*100</f>
        <v>71.523178807947019</v>
      </c>
      <c r="BC214" s="78"/>
      <c r="BD214" s="78">
        <f t="shared" si="377"/>
        <v>87.41721854304636</v>
      </c>
      <c r="BE214" s="78"/>
      <c r="BF214" s="78">
        <f t="shared" si="377"/>
        <v>58.278145695364238</v>
      </c>
      <c r="BG214" s="78"/>
      <c r="BH214" s="78">
        <f t="shared" si="377"/>
        <v>29.80132450331126</v>
      </c>
      <c r="BI214" s="78">
        <f t="shared" si="377"/>
        <v>12.582781456953644</v>
      </c>
      <c r="BJ214" s="78">
        <f t="shared" si="377"/>
        <v>15.231788079470199</v>
      </c>
      <c r="BK214" s="78">
        <f t="shared" si="377"/>
        <v>0</v>
      </c>
      <c r="BL214" s="78">
        <f t="shared" si="377"/>
        <v>0</v>
      </c>
      <c r="BM214" s="78">
        <f t="shared" si="377"/>
        <v>0</v>
      </c>
      <c r="BN214" s="78">
        <f t="shared" si="377"/>
        <v>0.66225165562913912</v>
      </c>
      <c r="BO214" s="78">
        <f t="shared" si="377"/>
        <v>3.3112582781456954</v>
      </c>
      <c r="BP214" s="78">
        <f t="shared" si="377"/>
        <v>3.3112582781456954</v>
      </c>
      <c r="BQ214" s="78">
        <f t="shared" si="377"/>
        <v>0</v>
      </c>
      <c r="BR214" s="78">
        <f t="shared" si="377"/>
        <v>0.66225165562913912</v>
      </c>
      <c r="BS214" s="78">
        <f t="shared" si="377"/>
        <v>0.66225165562913912</v>
      </c>
      <c r="BT214" s="78">
        <f t="shared" si="377"/>
        <v>3.3112582781456954</v>
      </c>
      <c r="BU214" s="78">
        <f t="shared" si="377"/>
        <v>11.258278145695364</v>
      </c>
      <c r="BV214" s="78">
        <f t="shared" si="377"/>
        <v>11.258278145695364</v>
      </c>
    </row>
    <row r="215" spans="2:74" ht="15.75" thickBot="1">
      <c r="B215">
        <v>10</v>
      </c>
      <c r="C215" t="str">
        <f>A146</f>
        <v>UDESC</v>
      </c>
      <c r="E215">
        <f>UDESC!E15</f>
        <v>0</v>
      </c>
      <c r="F215">
        <f>UDESC!F15</f>
        <v>0</v>
      </c>
      <c r="G215">
        <f>UDESC!G15</f>
        <v>0</v>
      </c>
      <c r="H215">
        <f>UDESC!H15</f>
        <v>2</v>
      </c>
      <c r="I215">
        <f>UDESC!I15</f>
        <v>0</v>
      </c>
      <c r="J215">
        <f>UDESC!J15</f>
        <v>0</v>
      </c>
      <c r="K215">
        <f>UDESC!K15</f>
        <v>0</v>
      </c>
      <c r="L215">
        <f>UDESC!L15</f>
        <v>0</v>
      </c>
      <c r="M215">
        <f>UDESC!M15</f>
        <v>0</v>
      </c>
      <c r="N215">
        <f>UDESC!N15</f>
        <v>0</v>
      </c>
      <c r="O215">
        <f>UDESC!O15</f>
        <v>0</v>
      </c>
      <c r="P215">
        <f>UDESC!P15</f>
        <v>0</v>
      </c>
      <c r="Q215">
        <f>UDESC!Q15</f>
        <v>0</v>
      </c>
      <c r="R215">
        <f>UDESC!R15</f>
        <v>0</v>
      </c>
      <c r="S215">
        <f>UDESC!S15</f>
        <v>0</v>
      </c>
      <c r="U215">
        <f>UDESC!U15</f>
        <v>0</v>
      </c>
      <c r="V215">
        <f>UDESC!V15</f>
        <v>0</v>
      </c>
      <c r="W215">
        <f>UDESC!W15</f>
        <v>2</v>
      </c>
      <c r="X215">
        <f>UDESC!X15</f>
        <v>1</v>
      </c>
      <c r="Y215">
        <f>UDESC!Y15</f>
        <v>0</v>
      </c>
      <c r="Z215">
        <f>UDESC!Z15</f>
        <v>0</v>
      </c>
      <c r="AA215">
        <f>UDESC!AA15</f>
        <v>0</v>
      </c>
      <c r="AB215">
        <f>UDESC!AB15</f>
        <v>0</v>
      </c>
      <c r="AC215">
        <f>UDESC!AC15</f>
        <v>0</v>
      </c>
      <c r="AD215">
        <f>UDESC!AD15</f>
        <v>0</v>
      </c>
      <c r="AE215">
        <f>UDESC!AE15</f>
        <v>0</v>
      </c>
      <c r="AF215">
        <f>UDESC!AF15</f>
        <v>0</v>
      </c>
      <c r="AG215">
        <f>UDESC!AG15</f>
        <v>0</v>
      </c>
      <c r="AH215">
        <f>UDESC!AH15</f>
        <v>0</v>
      </c>
      <c r="AI215">
        <f>UDESC!AI15</f>
        <v>0</v>
      </c>
      <c r="BA215" t="s">
        <v>29</v>
      </c>
      <c r="BK215" t="s">
        <v>49</v>
      </c>
      <c r="BQ215" t="s">
        <v>52</v>
      </c>
    </row>
    <row r="216" spans="2:74" ht="15.75" thickBot="1">
      <c r="B216">
        <v>11</v>
      </c>
      <c r="C216" t="str">
        <f>A157</f>
        <v>UFMG</v>
      </c>
      <c r="E216">
        <f>UFMG!E24</f>
        <v>3</v>
      </c>
      <c r="F216">
        <f>UFMG!F24</f>
        <v>10</v>
      </c>
      <c r="G216">
        <f>UFMG!G24</f>
        <v>14</v>
      </c>
      <c r="H216">
        <f>UFMG!H24</f>
        <v>6</v>
      </c>
      <c r="I216">
        <f>UFMG!I24</f>
        <v>0</v>
      </c>
      <c r="J216">
        <f>UFMG!J24</f>
        <v>1</v>
      </c>
      <c r="K216">
        <f>UFMG!K24</f>
        <v>0</v>
      </c>
      <c r="L216">
        <f>UFMG!L24</f>
        <v>0</v>
      </c>
      <c r="M216">
        <f>UFMG!M24</f>
        <v>0</v>
      </c>
      <c r="N216">
        <f>UFMG!N24</f>
        <v>0</v>
      </c>
      <c r="O216">
        <f>UFMG!O24</f>
        <v>0</v>
      </c>
      <c r="P216">
        <f>UFMG!P24</f>
        <v>0</v>
      </c>
      <c r="Q216">
        <f>UFMG!Q24</f>
        <v>0</v>
      </c>
      <c r="R216">
        <f>UFMG!R24</f>
        <v>0</v>
      </c>
      <c r="S216">
        <f>UFMG!S24</f>
        <v>0</v>
      </c>
      <c r="U216">
        <f>UFMG!U24</f>
        <v>8</v>
      </c>
      <c r="V216">
        <f>UFMG!V24</f>
        <v>19</v>
      </c>
      <c r="W216">
        <f>UFMG!W24</f>
        <v>23</v>
      </c>
      <c r="X216">
        <f>UFMG!X24</f>
        <v>5</v>
      </c>
      <c r="Y216">
        <f>UFMG!Y24</f>
        <v>0</v>
      </c>
      <c r="Z216">
        <f>UFMG!Z24</f>
        <v>2</v>
      </c>
      <c r="AA216">
        <f>UFMG!AA24</f>
        <v>0</v>
      </c>
      <c r="AB216">
        <f>UFMG!AB24</f>
        <v>0</v>
      </c>
      <c r="AC216">
        <f>UFMG!AC24</f>
        <v>0</v>
      </c>
      <c r="AD216">
        <f>UFMG!AD24</f>
        <v>0</v>
      </c>
      <c r="AE216">
        <f>UFMG!AE24</f>
        <v>0</v>
      </c>
      <c r="AF216">
        <f>UFMG!AF24</f>
        <v>0</v>
      </c>
      <c r="AG216">
        <f>UFMG!AG24</f>
        <v>0</v>
      </c>
      <c r="AH216">
        <f>UFMG!AH24</f>
        <v>0</v>
      </c>
      <c r="AI216">
        <f>UFMG!AI24</f>
        <v>0</v>
      </c>
      <c r="AY216" t="s">
        <v>23</v>
      </c>
      <c r="BA216" s="174">
        <f>COUNTIF(BC3:BC188,"&gt;0")/$AZ$212*100</f>
        <v>78.807947019867555</v>
      </c>
      <c r="BB216" s="175"/>
      <c r="BC216" s="79"/>
      <c r="BJ216" t="s">
        <v>26</v>
      </c>
      <c r="BK216" s="174">
        <f>COUNTIF(BM3:BM188,"&gt;0")/$AZ$212*100</f>
        <v>0</v>
      </c>
      <c r="BL216" s="175"/>
      <c r="BM216" s="79"/>
      <c r="BP216" t="s">
        <v>28</v>
      </c>
      <c r="BQ216" s="174">
        <f>COUNTIF(BS3:BS188,"&gt;0")/$AZ$212*100</f>
        <v>0.66225165562913912</v>
      </c>
      <c r="BR216" s="175"/>
      <c r="BS216" s="79"/>
    </row>
    <row r="217" spans="2:74" ht="15.75" thickBot="1">
      <c r="B217">
        <v>12</v>
      </c>
      <c r="C217" t="str">
        <f>A180</f>
        <v>UFRN</v>
      </c>
      <c r="E217">
        <f>UFRN!E16</f>
        <v>0</v>
      </c>
      <c r="F217">
        <f>UFRN!F16</f>
        <v>2</v>
      </c>
      <c r="G217">
        <f>UFRN!G16</f>
        <v>2</v>
      </c>
      <c r="H217">
        <f>UFRN!H16</f>
        <v>2</v>
      </c>
      <c r="I217">
        <f>UFRN!I16</f>
        <v>0</v>
      </c>
      <c r="J217">
        <f>UFRN!J16</f>
        <v>0</v>
      </c>
      <c r="K217">
        <f>UFRN!K16</f>
        <v>0</v>
      </c>
      <c r="L217">
        <f>UFRN!L16</f>
        <v>0</v>
      </c>
      <c r="M217">
        <f>UFRN!M16</f>
        <v>0</v>
      </c>
      <c r="N217">
        <f>UFRN!N16</f>
        <v>0</v>
      </c>
      <c r="O217">
        <f>UFRN!O16</f>
        <v>0</v>
      </c>
      <c r="P217">
        <f>UFRN!P16</f>
        <v>0</v>
      </c>
      <c r="Q217">
        <f>UFRN!Q16</f>
        <v>0</v>
      </c>
      <c r="R217">
        <f>UFRN!R16</f>
        <v>0</v>
      </c>
      <c r="S217">
        <f>UFRN!S16</f>
        <v>0</v>
      </c>
      <c r="U217">
        <f>UFRN!U16</f>
        <v>0</v>
      </c>
      <c r="V217">
        <f>UFRN!V16</f>
        <v>1</v>
      </c>
      <c r="W217">
        <f>UFRN!W16</f>
        <v>0</v>
      </c>
      <c r="X217">
        <f>UFRN!X16</f>
        <v>1</v>
      </c>
      <c r="Y217">
        <f>UFRN!Y16</f>
        <v>0</v>
      </c>
      <c r="Z217">
        <f>UFRN!Z16</f>
        <v>0</v>
      </c>
      <c r="AA217">
        <f>UFRN!AA16</f>
        <v>0</v>
      </c>
      <c r="AB217">
        <f>UFRN!AB16</f>
        <v>0</v>
      </c>
      <c r="AC217">
        <f>UFRN!AC16</f>
        <v>0</v>
      </c>
      <c r="AD217">
        <f>UFRN!AD16</f>
        <v>0</v>
      </c>
      <c r="AE217">
        <f>UFRN!AE16</f>
        <v>0</v>
      </c>
      <c r="AF217">
        <f>UFRN!AF16</f>
        <v>0</v>
      </c>
      <c r="AG217">
        <f>UFRN!AG16</f>
        <v>0</v>
      </c>
      <c r="AH217">
        <f>UFRN!AH16</f>
        <v>0</v>
      </c>
      <c r="AI217">
        <f>UFRN!AI16</f>
        <v>0</v>
      </c>
      <c r="AY217" t="s">
        <v>24</v>
      </c>
      <c r="BA217" s="211">
        <f>COUNTIF(BE3:BE280,"&gt;0")/$AZ$212*100</f>
        <v>98.675496688741731</v>
      </c>
      <c r="BB217" s="212"/>
      <c r="BC217" s="212"/>
      <c r="BD217" s="213"/>
      <c r="BE217" s="79"/>
    </row>
    <row r="218" spans="2:74" ht="15.75" thickBot="1">
      <c r="B218">
        <v>13</v>
      </c>
      <c r="C218" t="s">
        <v>237</v>
      </c>
      <c r="AY218" t="s">
        <v>69</v>
      </c>
      <c r="BA218" s="174">
        <f>COUNTIF(BG3:BG188,"&gt;0")/$AZ$212*100</f>
        <v>101.98675496688743</v>
      </c>
      <c r="BB218" s="201"/>
      <c r="BC218" s="201"/>
      <c r="BD218" s="201"/>
      <c r="BE218" s="201"/>
      <c r="BF218" s="175"/>
      <c r="BG218" s="55"/>
    </row>
    <row r="219" spans="2:74" ht="15.75" thickBot="1"/>
    <row r="220" spans="2:74" ht="15.75" thickBot="1">
      <c r="AY220" t="s">
        <v>23</v>
      </c>
      <c r="BA220" s="174">
        <f>COUNTIF(BC3:BC188,"&gt;1")/$AZ$212*100</f>
        <v>58.940397350993379</v>
      </c>
      <c r="BB220" s="175"/>
    </row>
  </sheetData>
  <protectedRanges>
    <protectedRange password="E804" sqref="T269:AI269" name="Dados da produção_1"/>
  </protectedRanges>
  <mergeCells count="30">
    <mergeCell ref="CB193:CC193"/>
    <mergeCell ref="BA218:BF218"/>
    <mergeCell ref="AY204:BV204"/>
    <mergeCell ref="BA206:BB206"/>
    <mergeCell ref="BD206:BF206"/>
    <mergeCell ref="BA207:BB207"/>
    <mergeCell ref="BD207:BF207"/>
    <mergeCell ref="AY208:AZ208"/>
    <mergeCell ref="BA208:BB208"/>
    <mergeCell ref="BD208:BF208"/>
    <mergeCell ref="AY211:BV211"/>
    <mergeCell ref="BA216:BB216"/>
    <mergeCell ref="BK216:BL216"/>
    <mergeCell ref="BQ216:BR216"/>
    <mergeCell ref="BA217:BD217"/>
    <mergeCell ref="BW195:BX195"/>
    <mergeCell ref="BA220:BB220"/>
    <mergeCell ref="AY194:BV194"/>
    <mergeCell ref="BW194:BX194"/>
    <mergeCell ref="E1:S1"/>
    <mergeCell ref="U1:AI1"/>
    <mergeCell ref="AK1:AY1"/>
    <mergeCell ref="BA1:BV1"/>
    <mergeCell ref="BW193:CA193"/>
    <mergeCell ref="BW196:BX196"/>
    <mergeCell ref="BW197:BX197"/>
    <mergeCell ref="BW198:BW202"/>
    <mergeCell ref="BB199:BH199"/>
    <mergeCell ref="BB200:BH200"/>
    <mergeCell ref="BB201:BH201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AC37"/>
  <sheetViews>
    <sheetView zoomScale="190" zoomScaleNormal="190" zoomScalePageLayoutView="1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5546875" defaultRowHeight="15"/>
  <cols>
    <col min="2" max="2" width="13" customWidth="1"/>
    <col min="3" max="3" width="12.85546875" customWidth="1"/>
    <col min="4" max="4" width="10.42578125" customWidth="1"/>
    <col min="5" max="5" width="6.140625" customWidth="1"/>
    <col min="6" max="6" width="5.85546875" customWidth="1"/>
    <col min="7" max="7" width="5.140625" customWidth="1"/>
    <col min="8" max="8" width="4" customWidth="1"/>
    <col min="9" max="9" width="5.42578125" customWidth="1"/>
    <col min="10" max="10" width="4.7109375" customWidth="1"/>
    <col min="11" max="11" width="5.140625" customWidth="1"/>
    <col min="12" max="12" width="8.42578125" customWidth="1"/>
    <col min="15" max="15" width="10.7109375" customWidth="1"/>
    <col min="16" max="16" width="7.42578125" customWidth="1"/>
    <col min="17" max="17" width="9.140625" customWidth="1"/>
  </cols>
  <sheetData>
    <row r="1" spans="1:29" ht="15.75" thickBot="1">
      <c r="E1" s="208" t="s">
        <v>271</v>
      </c>
      <c r="F1" s="209"/>
      <c r="G1" s="209"/>
      <c r="H1" s="209"/>
      <c r="I1" s="209"/>
      <c r="J1" s="209"/>
      <c r="K1" s="209"/>
      <c r="L1" s="209"/>
      <c r="M1" s="209"/>
      <c r="N1" s="210"/>
      <c r="O1" s="159"/>
      <c r="P1" s="159"/>
      <c r="Q1" s="159"/>
      <c r="V1" s="214" t="s">
        <v>288</v>
      </c>
      <c r="W1" s="215"/>
      <c r="X1" s="215"/>
      <c r="Y1" s="215"/>
      <c r="Z1" s="215"/>
      <c r="AA1" s="215"/>
      <c r="AB1" s="215"/>
      <c r="AC1" s="216"/>
    </row>
    <row r="2" spans="1:29" ht="15.75" thickBot="1">
      <c r="C2" t="s">
        <v>272</v>
      </c>
      <c r="D2" t="s">
        <v>273</v>
      </c>
      <c r="E2" s="1" t="s">
        <v>8</v>
      </c>
      <c r="F2" s="52" t="s">
        <v>9</v>
      </c>
      <c r="G2" s="52" t="s">
        <v>10</v>
      </c>
      <c r="H2" s="52" t="s">
        <v>11</v>
      </c>
      <c r="I2" s="52" t="s">
        <v>12</v>
      </c>
      <c r="J2" s="52" t="s">
        <v>13</v>
      </c>
      <c r="K2" s="52" t="s">
        <v>14</v>
      </c>
      <c r="L2" s="52" t="s">
        <v>51</v>
      </c>
      <c r="M2" s="52" t="s">
        <v>274</v>
      </c>
      <c r="N2" s="58" t="s">
        <v>57</v>
      </c>
      <c r="O2" s="159" t="s">
        <v>291</v>
      </c>
      <c r="P2" s="159" t="s">
        <v>292</v>
      </c>
      <c r="Q2" s="159" t="s">
        <v>295</v>
      </c>
      <c r="R2" s="208" t="s">
        <v>290</v>
      </c>
      <c r="S2" s="209"/>
      <c r="T2" s="210"/>
      <c r="V2" s="162">
        <v>0.8</v>
      </c>
      <c r="W2" s="163">
        <v>0.75</v>
      </c>
      <c r="X2" s="163">
        <v>0.7</v>
      </c>
      <c r="Y2" s="163">
        <v>0.6</v>
      </c>
      <c r="Z2" s="163">
        <v>0.5</v>
      </c>
      <c r="AA2" s="163">
        <v>0.4</v>
      </c>
      <c r="AB2" s="163">
        <v>0.35</v>
      </c>
      <c r="AC2" s="164">
        <v>0.3</v>
      </c>
    </row>
    <row r="3" spans="1:29">
      <c r="B3" t="s">
        <v>275</v>
      </c>
      <c r="D3">
        <f>SUM(D4:D30)</f>
        <v>151</v>
      </c>
      <c r="M3" s="166">
        <f>'ALL FT'!CA198</f>
        <v>503.55345911949684</v>
      </c>
      <c r="N3" s="166">
        <f>'ALL FT'!CA200</f>
        <v>400</v>
      </c>
      <c r="O3" s="161">
        <f>'ALL FT'!BA214</f>
        <v>45.695364238410598</v>
      </c>
      <c r="P3" s="161">
        <f>'ALL FT'!BA216</f>
        <v>78.807947019867555</v>
      </c>
      <c r="Q3" s="161">
        <f>'ALL FT'!BA220</f>
        <v>58.940397350993379</v>
      </c>
      <c r="R3" s="160">
        <v>220</v>
      </c>
      <c r="S3" s="160">
        <v>280</v>
      </c>
      <c r="T3" s="160">
        <v>340</v>
      </c>
      <c r="V3" s="165">
        <f>'ALL FT'!CC194</f>
        <v>772.00000000000023</v>
      </c>
      <c r="W3" s="165">
        <f>'ALL FT'!CC195</f>
        <v>700</v>
      </c>
      <c r="X3" s="165">
        <f>'ALL FT'!CC196</f>
        <v>640</v>
      </c>
      <c r="Y3" s="165">
        <f>'ALL FT'!CC197</f>
        <v>517</v>
      </c>
      <c r="Z3" s="165">
        <f>'ALL FT'!CC198</f>
        <v>400</v>
      </c>
      <c r="AA3" s="165">
        <f>'ALL FT'!CC199</f>
        <v>304.00000000000006</v>
      </c>
      <c r="AB3" s="165">
        <f>'ALL FT'!CC200</f>
        <v>270</v>
      </c>
      <c r="AC3" s="165">
        <f>'ALL FT'!CC201</f>
        <v>240</v>
      </c>
    </row>
    <row r="4" spans="1:29">
      <c r="A4">
        <v>1</v>
      </c>
      <c r="B4" s="172" t="str">
        <f>'ALL FT'!A3</f>
        <v>UNIMEP</v>
      </c>
      <c r="C4" t="s">
        <v>276</v>
      </c>
      <c r="D4">
        <f>UNIMEP!AZ39</f>
        <v>10</v>
      </c>
      <c r="E4">
        <f>UNIMEP!BA23</f>
        <v>2</v>
      </c>
      <c r="F4">
        <f>UNIMEP!BB23</f>
        <v>15</v>
      </c>
      <c r="G4">
        <f>UNIMEP!BD23</f>
        <v>16</v>
      </c>
      <c r="H4">
        <f>UNIMEP!BF23</f>
        <v>3</v>
      </c>
      <c r="I4">
        <f>UNIMEP!BH23</f>
        <v>7</v>
      </c>
      <c r="J4">
        <f>UNIMEP!BI23</f>
        <v>1</v>
      </c>
      <c r="K4">
        <f>UNIMEP!BJ23</f>
        <v>2</v>
      </c>
      <c r="L4">
        <f>SUM('ALL FT'!CC3:CC15)</f>
        <v>2925</v>
      </c>
      <c r="M4" s="155">
        <f>L4/D4</f>
        <v>292.5</v>
      </c>
      <c r="N4">
        <f>MEDIAN('ALL FT'!CC3:CC15)</f>
        <v>240</v>
      </c>
      <c r="O4" s="78">
        <f>UNIMEP!BA41</f>
        <v>20</v>
      </c>
      <c r="P4" s="78">
        <f>UNIMEP!BA43</f>
        <v>80</v>
      </c>
      <c r="Q4" s="78">
        <f>UNIMEP!BA47</f>
        <v>60</v>
      </c>
      <c r="R4" s="161">
        <f>UNIMEP!BD33</f>
        <v>80</v>
      </c>
      <c r="S4" s="161">
        <f>UNIMEP!BD34</f>
        <v>80</v>
      </c>
      <c r="T4" s="161">
        <f>UNIMEP!BD35</f>
        <v>70</v>
      </c>
      <c r="V4">
        <f>UNIMEP!CC21</f>
        <v>340</v>
      </c>
      <c r="W4">
        <f>UNIMEP!CC22</f>
        <v>310</v>
      </c>
      <c r="X4">
        <f>UNIMEP!CC23</f>
        <v>280</v>
      </c>
      <c r="Y4">
        <f>UNIMEP!CC24</f>
        <v>280</v>
      </c>
      <c r="Z4">
        <f>UNIMEP!CC25</f>
        <v>240</v>
      </c>
      <c r="AA4">
        <f>UNIMEP!CC26</f>
        <v>235</v>
      </c>
      <c r="AB4">
        <f>UNIMEP!CC27</f>
        <v>217.5</v>
      </c>
      <c r="AC4">
        <f>UNIMEP!CC28</f>
        <v>200</v>
      </c>
    </row>
    <row r="5" spans="1:29">
      <c r="A5">
        <v>2</v>
      </c>
      <c r="B5" s="173" t="str">
        <f>'ALL FT'!A16</f>
        <v>UFSCar</v>
      </c>
      <c r="C5" t="s">
        <v>277</v>
      </c>
      <c r="D5">
        <f>UFSCAR!AZ52</f>
        <v>19</v>
      </c>
      <c r="E5">
        <f>UFSCAR!BA36</f>
        <v>21</v>
      </c>
      <c r="F5">
        <f>UFSCAR!BB36</f>
        <v>42</v>
      </c>
      <c r="G5">
        <f>UFSCAR!BD36</f>
        <v>48</v>
      </c>
      <c r="H5">
        <f>UFSCAR!BF36</f>
        <v>7</v>
      </c>
      <c r="I5">
        <f>UFSCAR!BH36</f>
        <v>5</v>
      </c>
      <c r="J5">
        <f>UFSCAR!BI36</f>
        <v>1</v>
      </c>
      <c r="K5">
        <f>UFSCAR!BJ36</f>
        <v>2</v>
      </c>
      <c r="L5">
        <f>SUM('ALL FT'!CC16:CC41)</f>
        <v>11225</v>
      </c>
      <c r="M5" s="155">
        <f t="shared" ref="M5:M15" si="0">L5/D5</f>
        <v>590.78947368421052</v>
      </c>
      <c r="N5">
        <f>MEDIAN('ALL FT'!CC16:CC41)</f>
        <v>500</v>
      </c>
      <c r="O5" s="78">
        <f>UFSCAR!BA54</f>
        <v>63.157894736842103</v>
      </c>
      <c r="P5" s="78">
        <f>UFSCAR!BA56</f>
        <v>94.73684210526315</v>
      </c>
      <c r="Q5" s="78">
        <f>UFSCAR!BA60</f>
        <v>57.894736842105267</v>
      </c>
      <c r="R5" s="161">
        <f>UFSCAR!BD46</f>
        <v>89.473684210526315</v>
      </c>
      <c r="S5" s="161">
        <f>UFSCAR!BD47</f>
        <v>84.210526315789465</v>
      </c>
      <c r="T5" s="161">
        <f>UFSCAR!BD48</f>
        <v>73.68421052631578</v>
      </c>
      <c r="V5">
        <f>UFSCAR!CC34</f>
        <v>820</v>
      </c>
      <c r="W5">
        <f>UFSCAR!CC35</f>
        <v>700</v>
      </c>
      <c r="X5">
        <f>UFSCAR!CC36</f>
        <v>660</v>
      </c>
      <c r="Y5">
        <f>UFSCAR!CC37</f>
        <v>620</v>
      </c>
      <c r="Z5">
        <f>UFSCAR!CC38</f>
        <v>500</v>
      </c>
      <c r="AA5">
        <f>UFSCAR!CC39</f>
        <v>365</v>
      </c>
      <c r="AB5">
        <f>UFSCAR!CC40</f>
        <v>345</v>
      </c>
      <c r="AC5">
        <f>UFSCAR!CC41</f>
        <v>280</v>
      </c>
    </row>
    <row r="6" spans="1:29">
      <c r="A6">
        <v>3</v>
      </c>
      <c r="B6" t="str">
        <f>'ALL FT'!A42</f>
        <v>UNESP</v>
      </c>
      <c r="C6" t="s">
        <v>278</v>
      </c>
      <c r="D6">
        <f>UNESP!AZ42</f>
        <v>12</v>
      </c>
      <c r="E6">
        <f>UNESP!BA26</f>
        <v>10</v>
      </c>
      <c r="F6">
        <f>UNESP!BB26</f>
        <v>26</v>
      </c>
      <c r="G6">
        <f>UNESP!BD26</f>
        <v>26</v>
      </c>
      <c r="H6">
        <f>UNESP!BF26</f>
        <v>11</v>
      </c>
      <c r="I6">
        <f>UNESP!BH26</f>
        <v>3</v>
      </c>
      <c r="J6">
        <f>UNESP!BI26</f>
        <v>5</v>
      </c>
      <c r="K6">
        <f>UNESP!BJ26</f>
        <v>4</v>
      </c>
      <c r="L6">
        <f>SUM('ALL FT'!CC42:CC57)</f>
        <v>7485</v>
      </c>
      <c r="M6" s="155">
        <f t="shared" si="0"/>
        <v>623.75</v>
      </c>
      <c r="N6">
        <f>MEDIAN('ALL FT'!CC42:CC57)</f>
        <v>480</v>
      </c>
      <c r="O6" s="78">
        <f>UNESP!BA44</f>
        <v>83.333333333333343</v>
      </c>
      <c r="P6" s="78">
        <f>UNESP!BA46</f>
        <v>100</v>
      </c>
      <c r="Q6" s="78">
        <f>UNESP!BA50</f>
        <v>91.666666666666657</v>
      </c>
      <c r="R6" s="161">
        <f>UNESP!BD36</f>
        <v>100</v>
      </c>
      <c r="S6" s="161">
        <f>UNESP!BD37</f>
        <v>91.666666666666657</v>
      </c>
      <c r="T6" s="161">
        <f>UNESP!BD38</f>
        <v>91.666666666666657</v>
      </c>
      <c r="V6">
        <f>UNESP!CC24</f>
        <v>676.00000000000011</v>
      </c>
      <c r="W6">
        <f>UNESP!CC25</f>
        <v>640</v>
      </c>
      <c r="X6">
        <f>UNESP!CC26</f>
        <v>640</v>
      </c>
      <c r="Y6">
        <f>UNESP!CC27</f>
        <v>624</v>
      </c>
      <c r="Z6">
        <f>UNESP!CC28</f>
        <v>480</v>
      </c>
      <c r="AA6">
        <f>UNESP!CC29</f>
        <v>405</v>
      </c>
      <c r="AB6">
        <f>UNESP!CC30</f>
        <v>405</v>
      </c>
      <c r="AC6">
        <f>UNESP!CC31</f>
        <v>395</v>
      </c>
    </row>
    <row r="7" spans="1:29">
      <c r="A7">
        <v>4</v>
      </c>
      <c r="B7" t="str">
        <f>'ALL FT'!A58</f>
        <v>UFPE</v>
      </c>
      <c r="C7" t="s">
        <v>279</v>
      </c>
      <c r="D7">
        <f>UFPE!AZ40</f>
        <v>12</v>
      </c>
      <c r="E7">
        <f>UFPE!BA24</f>
        <v>3</v>
      </c>
      <c r="F7">
        <f>UFPE!BB24</f>
        <v>10</v>
      </c>
      <c r="G7">
        <f>UFPE!BD24</f>
        <v>21</v>
      </c>
      <c r="H7">
        <f>UFPE!BF24</f>
        <v>4</v>
      </c>
      <c r="I7">
        <f>UFPE!BH24</f>
        <v>6</v>
      </c>
      <c r="J7">
        <f>UFPE!BI24</f>
        <v>0</v>
      </c>
      <c r="K7">
        <f>UFPE!BJ24</f>
        <v>0</v>
      </c>
      <c r="L7">
        <f>SUM('ALL FT'!CC58:CC71)</f>
        <v>4360</v>
      </c>
      <c r="M7" s="155">
        <f t="shared" si="0"/>
        <v>363.33333333333331</v>
      </c>
      <c r="N7">
        <f>MEDIAN('ALL FT'!CC58:CC71)</f>
        <v>340</v>
      </c>
      <c r="O7" s="78">
        <f>UFPE!BA42</f>
        <v>41.666666666666671</v>
      </c>
      <c r="P7" s="78">
        <f>UFPE!BA44</f>
        <v>75</v>
      </c>
      <c r="Q7" s="78">
        <f>UFPE!BA48</f>
        <v>41.666666666666671</v>
      </c>
      <c r="R7" s="161">
        <f>UFPE!BD34</f>
        <v>66.666666666666657</v>
      </c>
      <c r="S7" s="161">
        <f>UFPE!BD35</f>
        <v>66.666666666666657</v>
      </c>
      <c r="T7" s="161">
        <f>UFPE!BD36</f>
        <v>66.666666666666657</v>
      </c>
      <c r="V7">
        <f>UFPE!CC22</f>
        <v>516</v>
      </c>
      <c r="W7">
        <f>UFPE!CC23</f>
        <v>505</v>
      </c>
      <c r="X7">
        <f>UFPE!CC24</f>
        <v>494</v>
      </c>
      <c r="Y7">
        <f>UFPE!CC25</f>
        <v>431.99999999999994</v>
      </c>
      <c r="Z7">
        <f>UFPE!CC26</f>
        <v>340</v>
      </c>
      <c r="AA7">
        <f>UFPE!CC27</f>
        <v>296</v>
      </c>
      <c r="AB7">
        <f>UFPE!CC28</f>
        <v>258.99999999999994</v>
      </c>
      <c r="AC7">
        <f>UFPE!CC29</f>
        <v>181.99999999999997</v>
      </c>
    </row>
    <row r="8" spans="1:29">
      <c r="A8">
        <v>5</v>
      </c>
      <c r="B8" t="str">
        <f>'ALL FT'!A72</f>
        <v>UNICID</v>
      </c>
      <c r="C8" t="s">
        <v>280</v>
      </c>
      <c r="D8">
        <f>UNICID!AZ38</f>
        <v>11</v>
      </c>
      <c r="E8">
        <f>UNICID!BA22</f>
        <v>11</v>
      </c>
      <c r="F8">
        <f>UNICID!BB22</f>
        <v>28</v>
      </c>
      <c r="G8">
        <f>UNICID!BD22</f>
        <v>31</v>
      </c>
      <c r="H8">
        <f>UNICID!BF22</f>
        <v>19</v>
      </c>
      <c r="I8">
        <f>UNICID!BH22</f>
        <v>2</v>
      </c>
      <c r="J8">
        <f>UNICID!BI22</f>
        <v>3</v>
      </c>
      <c r="K8">
        <f>UNICID!BJ22</f>
        <v>2</v>
      </c>
      <c r="L8">
        <f>SUM('ALL FT'!CC72:CC83)</f>
        <v>7270</v>
      </c>
      <c r="M8" s="155">
        <f t="shared" si="0"/>
        <v>660.90909090909088</v>
      </c>
      <c r="N8">
        <f>MEDIAN('ALL FT'!CC72:CC83)</f>
        <v>600</v>
      </c>
      <c r="O8" s="78">
        <f>UNICID!BA40</f>
        <v>45.454545454545453</v>
      </c>
      <c r="P8" s="78">
        <f>UNICID!BA42</f>
        <v>72.727272727272734</v>
      </c>
      <c r="Q8" s="78">
        <f>UNICID!BA46</f>
        <v>72.727272727272734</v>
      </c>
      <c r="R8" s="161">
        <f>UNICID!BD32</f>
        <v>90.909090909090907</v>
      </c>
      <c r="S8" s="161">
        <f>UNICID!BD33</f>
        <v>81.818181818181827</v>
      </c>
      <c r="T8" s="161">
        <f>UNICID!BD34</f>
        <v>81.818181818181827</v>
      </c>
      <c r="V8">
        <f>UNICID!CC20</f>
        <v>830</v>
      </c>
      <c r="W8">
        <f>UNICID!CC21</f>
        <v>795</v>
      </c>
      <c r="X8">
        <f>UNICID!CC22</f>
        <v>760</v>
      </c>
      <c r="Y8">
        <f>UNICID!CC23</f>
        <v>710</v>
      </c>
      <c r="Z8">
        <f>UNICID!CC24</f>
        <v>600</v>
      </c>
      <c r="AA8">
        <f>UNICID!CC25</f>
        <v>520</v>
      </c>
      <c r="AB8">
        <f>UNICID!CC26</f>
        <v>470</v>
      </c>
      <c r="AC8">
        <f>UNICID!CC27</f>
        <v>420</v>
      </c>
    </row>
    <row r="9" spans="1:29">
      <c r="A9">
        <v>6</v>
      </c>
      <c r="B9" s="172" t="str">
        <f>'ALL FT'!A84</f>
        <v>UNINOVE</v>
      </c>
      <c r="C9" t="s">
        <v>281</v>
      </c>
      <c r="D9">
        <f>UNINOVE!AZ49</f>
        <v>15.5</v>
      </c>
      <c r="E9">
        <f>UNINOVE!BA33</f>
        <v>5</v>
      </c>
      <c r="F9">
        <f>UNINOVE!BB33</f>
        <v>31</v>
      </c>
      <c r="G9">
        <f>UNINOVE!BD33</f>
        <v>73</v>
      </c>
      <c r="H9">
        <f>UNINOVE!BF33</f>
        <v>39</v>
      </c>
      <c r="I9">
        <f>UNINOVE!BH33</f>
        <v>22</v>
      </c>
      <c r="J9">
        <f>UNINOVE!BI33</f>
        <v>1</v>
      </c>
      <c r="K9">
        <f>UNINOVE!BJ33</f>
        <v>8</v>
      </c>
      <c r="L9">
        <f>SUM('ALL FT'!CC84:CC106)</f>
        <v>15165</v>
      </c>
      <c r="M9" s="155">
        <f t="shared" si="0"/>
        <v>978.38709677419354</v>
      </c>
      <c r="N9">
        <f>MEDIAN('ALL FT'!CC84:CC106)</f>
        <v>920</v>
      </c>
      <c r="O9" s="78">
        <f>UNINOVE!BA51</f>
        <v>32.258064516129032</v>
      </c>
      <c r="P9" s="78">
        <f>UNINOVE!BA53</f>
        <v>90.322580645161281</v>
      </c>
      <c r="Q9" s="78">
        <f>UNINOVE!BA57</f>
        <v>90.322580645161281</v>
      </c>
      <c r="R9" s="161">
        <f>UNINOVE!BD43</f>
        <v>100</v>
      </c>
      <c r="S9" s="161">
        <f>UNINOVE!BD44</f>
        <v>100</v>
      </c>
      <c r="T9" s="161">
        <f>UNINOVE!BD45</f>
        <v>100</v>
      </c>
      <c r="V9">
        <f>UNINOVE!CC31</f>
        <v>0</v>
      </c>
      <c r="W9">
        <f>UNINOVE!CC32</f>
        <v>1145</v>
      </c>
      <c r="X9">
        <f>UNINOVE!CC33</f>
        <v>1049</v>
      </c>
      <c r="Y9">
        <f>UNINOVE!CC34</f>
        <v>920</v>
      </c>
      <c r="Z9">
        <f>UNINOVE!CC35</f>
        <v>920</v>
      </c>
      <c r="AA9">
        <f>UNINOVE!CC36</f>
        <v>800</v>
      </c>
      <c r="AB9">
        <f>UNINOVE!CC37</f>
        <v>736</v>
      </c>
      <c r="AC9">
        <f>UNINOVE!CC38</f>
        <v>640</v>
      </c>
    </row>
    <row r="10" spans="1:29">
      <c r="A10">
        <v>7</v>
      </c>
      <c r="B10" t="str">
        <f>'ALL FT'!A107</f>
        <v>UNISUAM</v>
      </c>
      <c r="C10" t="s">
        <v>282</v>
      </c>
      <c r="D10">
        <f>UNISUAM!AZ40</f>
        <v>11</v>
      </c>
      <c r="E10">
        <f>UNISUAM!BA24</f>
        <v>3</v>
      </c>
      <c r="F10">
        <f>UNISUAM!BB24</f>
        <v>3</v>
      </c>
      <c r="G10">
        <f>UNISUAM!BD24</f>
        <v>32</v>
      </c>
      <c r="H10">
        <f>UNISUAM!BF24</f>
        <v>7</v>
      </c>
      <c r="I10">
        <f>UNISUAM!BH24</f>
        <v>5</v>
      </c>
      <c r="J10">
        <f>UNISUAM!BI24</f>
        <v>4</v>
      </c>
      <c r="K10">
        <f>UNISUAM!BJ24</f>
        <v>4</v>
      </c>
      <c r="L10">
        <f>SUM('ALL FT'!CC107:CC120)</f>
        <v>5280</v>
      </c>
      <c r="M10" s="155">
        <f t="shared" si="0"/>
        <v>480</v>
      </c>
      <c r="N10">
        <f>MEDIAN('ALL FT'!CC107:CC120)</f>
        <v>330</v>
      </c>
      <c r="O10" s="78">
        <f>UNISUAM!BA42</f>
        <v>27.27272727272727</v>
      </c>
      <c r="P10" s="78">
        <f>UNISUAM!BA44</f>
        <v>45.454545454545453</v>
      </c>
      <c r="Q10" s="78">
        <f>UNISUAM!BA48</f>
        <v>18.181818181818183</v>
      </c>
      <c r="R10" s="161">
        <f>UNISUAM!BD34</f>
        <v>100</v>
      </c>
      <c r="S10" s="161">
        <f>UNISUAM!BD35</f>
        <v>100</v>
      </c>
      <c r="T10" s="161">
        <f>UNISUAM!BD36</f>
        <v>90.909090909090907</v>
      </c>
      <c r="V10">
        <f>UNISUAM!CC22</f>
        <v>760</v>
      </c>
      <c r="W10">
        <f>UNISUAM!CC23</f>
        <v>735</v>
      </c>
      <c r="X10">
        <f>UNISUAM!CC24</f>
        <v>710</v>
      </c>
      <c r="Y10">
        <f>UNISUAM!CC25</f>
        <v>595</v>
      </c>
      <c r="Z10">
        <f>UNISUAM!CC26</f>
        <v>330</v>
      </c>
      <c r="AA10">
        <f>UNISUAM!CC27</f>
        <v>320</v>
      </c>
      <c r="AB10">
        <f>UNISUAM!CC28</f>
        <v>295</v>
      </c>
      <c r="AC10">
        <f>UNISUAM!CC29</f>
        <v>270</v>
      </c>
    </row>
    <row r="11" spans="1:29">
      <c r="A11">
        <v>8</v>
      </c>
      <c r="B11" t="str">
        <f>'ALL FT'!A121</f>
        <v>UEL UNOPAR</v>
      </c>
      <c r="C11" t="s">
        <v>283</v>
      </c>
      <c r="D11">
        <f>'UEL-UNOPAR'!AZ36</f>
        <v>9.5</v>
      </c>
      <c r="E11">
        <f>'UEL-UNOPAR'!BA20</f>
        <v>13</v>
      </c>
      <c r="F11">
        <f>'UEL-UNOPAR'!BB20</f>
        <v>10</v>
      </c>
      <c r="G11">
        <f>'UEL-UNOPAR'!BD20</f>
        <v>20</v>
      </c>
      <c r="H11">
        <f>'UEL-UNOPAR'!BF20</f>
        <v>9</v>
      </c>
      <c r="I11">
        <f>'UEL-UNOPAR'!BH20</f>
        <v>2</v>
      </c>
      <c r="J11">
        <f>'UEL-UNOPAR'!BI20</f>
        <v>1</v>
      </c>
      <c r="K11">
        <f>'UEL-UNOPAR'!BJ20</f>
        <v>7</v>
      </c>
      <c r="L11">
        <f>SUM('ALL FT'!CC121:CC130)</f>
        <v>4785</v>
      </c>
      <c r="M11" s="155">
        <f t="shared" si="0"/>
        <v>503.68421052631578</v>
      </c>
      <c r="N11">
        <f>MEDIAN('ALL FT'!CC121:CC130)</f>
        <v>330</v>
      </c>
      <c r="O11" s="78">
        <f>'UEL-UNOPAR'!BA38</f>
        <v>52.631578947368418</v>
      </c>
      <c r="P11" s="78">
        <f>'UEL-UNOPAR'!BA40</f>
        <v>52.631578947368418</v>
      </c>
      <c r="Q11" s="78">
        <f>'UEL-UNOPAR'!BA44</f>
        <v>52.631578947368418</v>
      </c>
      <c r="R11" s="161">
        <f>'UEL-UNOPAR'!BD30</f>
        <v>68.421052631578945</v>
      </c>
      <c r="S11" s="161">
        <f>'UEL-UNOPAR'!BD31</f>
        <v>68.421052631578945</v>
      </c>
      <c r="T11" s="161">
        <f>'UEL-UNOPAR'!BD32</f>
        <v>68.421052631578945</v>
      </c>
      <c r="V11">
        <f>'UEL-UNOPAR'!CC18</f>
        <v>757.99999999999966</v>
      </c>
      <c r="W11">
        <f>'UEL-UNOPAR'!CC19</f>
        <v>613.75</v>
      </c>
      <c r="X11">
        <f>'UEL-UNOPAR'!CC20</f>
        <v>512.5</v>
      </c>
      <c r="Y11">
        <f>'UEL-UNOPAR'!CC21</f>
        <v>418</v>
      </c>
      <c r="Z11">
        <f>'UEL-UNOPAR'!CC22</f>
        <v>330</v>
      </c>
      <c r="AA11">
        <f>'UEL-UNOPAR'!CC23</f>
        <v>252</v>
      </c>
      <c r="AB11">
        <f>'UEL-UNOPAR'!CC24</f>
        <v>243</v>
      </c>
      <c r="AC11">
        <f>'UEL-UNOPAR'!CC25</f>
        <v>211.49999999999997</v>
      </c>
    </row>
    <row r="12" spans="1:29">
      <c r="A12">
        <v>9</v>
      </c>
      <c r="B12" t="str">
        <f>'ALL FT'!A131</f>
        <v>UFCSPA</v>
      </c>
      <c r="C12" t="s">
        <v>284</v>
      </c>
      <c r="D12">
        <f>UFSCSPA!AZ41</f>
        <v>13</v>
      </c>
      <c r="E12">
        <f>UFSCSPA!BA25</f>
        <v>8</v>
      </c>
      <c r="F12">
        <f>UFSCSPA!BB25</f>
        <v>11</v>
      </c>
      <c r="G12">
        <f>UFSCSPA!BD25</f>
        <v>21</v>
      </c>
      <c r="H12">
        <f>UFSCSPA!BF25</f>
        <v>8</v>
      </c>
      <c r="I12">
        <f>UFSCSPA!BH25</f>
        <v>11</v>
      </c>
      <c r="J12">
        <f>UFSCSPA!BI25</f>
        <v>4</v>
      </c>
      <c r="K12">
        <f>UFSCSPA!BJ25</f>
        <v>0</v>
      </c>
      <c r="L12">
        <f>SUM('ALL FT'!CC131:CC145)</f>
        <v>3885</v>
      </c>
      <c r="M12" s="155">
        <f t="shared" si="0"/>
        <v>298.84615384615387</v>
      </c>
      <c r="N12">
        <f>MEDIAN('ALL FT'!CC131:CC145)</f>
        <v>235</v>
      </c>
      <c r="O12" s="78">
        <f>UFSCSPA!BA43</f>
        <v>38.461538461538467</v>
      </c>
      <c r="P12" s="78">
        <f>UFSCSPA!BA45</f>
        <v>61.53846153846154</v>
      </c>
      <c r="Q12" s="78">
        <f>UFSCSPA!BA49</f>
        <v>61.53846153846154</v>
      </c>
      <c r="R12" s="161">
        <f>UFSCSPA!BD35</f>
        <v>76.923076923076934</v>
      </c>
      <c r="S12" s="161">
        <f>UFSCSPA!BD36</f>
        <v>61.53846153846154</v>
      </c>
      <c r="T12" s="161">
        <f>UFSCSPA!BD37</f>
        <v>61.53846153846154</v>
      </c>
      <c r="V12">
        <f>UFSCSPA!CC23</f>
        <v>426</v>
      </c>
      <c r="W12">
        <f>UFSCSPA!CC24</f>
        <v>420</v>
      </c>
      <c r="X12">
        <f>UFSCSPA!CC25</f>
        <v>395.99999999999994</v>
      </c>
      <c r="Y12">
        <f>UFSCSPA!CC26</f>
        <v>331.99999999999994</v>
      </c>
      <c r="Z12">
        <f>UFSCSPA!CC27</f>
        <v>235</v>
      </c>
      <c r="AA12">
        <f>UFSCSPA!CC28</f>
        <v>220.00000000000003</v>
      </c>
      <c r="AB12">
        <f>UFSCSPA!CC29</f>
        <v>189.99999999999997</v>
      </c>
      <c r="AC12">
        <f>UFSCSPA!CC30</f>
        <v>176</v>
      </c>
    </row>
    <row r="13" spans="1:29">
      <c r="A13">
        <v>10</v>
      </c>
      <c r="B13" t="str">
        <f>'ALL FT'!A146</f>
        <v>UDESC</v>
      </c>
      <c r="C13" t="s">
        <v>285</v>
      </c>
      <c r="D13">
        <f>UDESC!AZ37</f>
        <v>11</v>
      </c>
      <c r="E13">
        <f>UDESC!BA21</f>
        <v>3</v>
      </c>
      <c r="F13">
        <f>UDESC!BB21</f>
        <v>11</v>
      </c>
      <c r="G13">
        <f>UDESC!BD21</f>
        <v>16</v>
      </c>
      <c r="H13">
        <f>UDESC!BF21</f>
        <v>13</v>
      </c>
      <c r="I13">
        <f>UDESC!BH21</f>
        <v>1</v>
      </c>
      <c r="J13">
        <f>UDESC!BI21</f>
        <v>0</v>
      </c>
      <c r="K13">
        <f>UDESC!BJ21</f>
        <v>2</v>
      </c>
      <c r="L13">
        <f>SUM('ALL FT'!CC146:CC156)</f>
        <v>2930</v>
      </c>
      <c r="M13" s="155">
        <f t="shared" si="0"/>
        <v>266.36363636363637</v>
      </c>
      <c r="N13">
        <f>MEDIAN('ALL FT'!CC146:CC156)</f>
        <v>220</v>
      </c>
      <c r="O13" s="78">
        <f>UDESC!BA39</f>
        <v>27.27272727272727</v>
      </c>
      <c r="P13" s="78">
        <f>UDESC!BA41</f>
        <v>63.636363636363633</v>
      </c>
      <c r="Q13" s="78">
        <f>UDESC!BA45</f>
        <v>36.363636363636367</v>
      </c>
      <c r="R13" s="161">
        <f>UDESC!BD31</f>
        <v>63.636363636363633</v>
      </c>
      <c r="S13" s="161">
        <f>UDESC!BD32</f>
        <v>54.54545454545454</v>
      </c>
      <c r="T13" s="161">
        <f>UDESC!BD33</f>
        <v>45.454545454545453</v>
      </c>
      <c r="V13">
        <f>UDESC!CC19</f>
        <v>460</v>
      </c>
      <c r="W13">
        <f>UDESC!CC20</f>
        <v>410</v>
      </c>
      <c r="X13">
        <f>UDESC!CC21</f>
        <v>360</v>
      </c>
      <c r="Y13">
        <f>UDESC!CC22</f>
        <v>240</v>
      </c>
      <c r="Z13">
        <f>UDESC!CC23</f>
        <v>220</v>
      </c>
      <c r="AA13">
        <f>UDESC!CC24</f>
        <v>180</v>
      </c>
      <c r="AB13">
        <f>UDESC!CC25</f>
        <v>162.5</v>
      </c>
      <c r="AC13">
        <f>UDESC!CC26</f>
        <v>145</v>
      </c>
    </row>
    <row r="14" spans="1:29">
      <c r="A14">
        <v>11</v>
      </c>
      <c r="B14" t="str">
        <f>'ALL FT'!A157</f>
        <v>UFMG</v>
      </c>
      <c r="C14" t="s">
        <v>286</v>
      </c>
      <c r="D14">
        <f>UFMG!AZ46</f>
        <v>17</v>
      </c>
      <c r="E14">
        <f>UFMG!BA30</f>
        <v>8</v>
      </c>
      <c r="F14">
        <f>UFMG!BB30</f>
        <v>29</v>
      </c>
      <c r="G14">
        <f>UFMG!BD30</f>
        <v>26</v>
      </c>
      <c r="H14">
        <f>UFMG!BF30</f>
        <v>30</v>
      </c>
      <c r="I14">
        <f>UFMG!BH30</f>
        <v>0</v>
      </c>
      <c r="J14">
        <f>UFMG!BI30</f>
        <v>2</v>
      </c>
      <c r="K14">
        <f>UFMG!BJ30</f>
        <v>0</v>
      </c>
      <c r="L14">
        <f>SUM('ALL FT'!CC157:CC176)</f>
        <v>12010</v>
      </c>
      <c r="M14" s="155">
        <f t="shared" si="0"/>
        <v>706.47058823529414</v>
      </c>
      <c r="N14">
        <f>MEDIAN('ALL FT'!CC157:CC176)</f>
        <v>600</v>
      </c>
      <c r="O14" s="78">
        <f>UFMG!BA48</f>
        <v>58.82352941176471</v>
      </c>
      <c r="P14" s="78">
        <f>UFMG!BA50</f>
        <v>94.117647058823522</v>
      </c>
      <c r="Q14" s="78">
        <f>UFMG!BA54</f>
        <v>82.35294117647058</v>
      </c>
      <c r="R14" s="161">
        <f>UFMG!BD40</f>
        <v>82.35294117647058</v>
      </c>
      <c r="S14" s="161">
        <f>UFMG!BD41</f>
        <v>82.35294117647058</v>
      </c>
      <c r="T14" s="161">
        <f>UFMG!BD42</f>
        <v>76.470588235294116</v>
      </c>
      <c r="V14">
        <f>UFMG!CC28</f>
        <v>1008</v>
      </c>
      <c r="W14">
        <f>UFMG!CC29</f>
        <v>960</v>
      </c>
      <c r="X14">
        <f>UFMG!CC30</f>
        <v>952</v>
      </c>
      <c r="Y14">
        <f>UFMG!CC31</f>
        <v>709.99999999999989</v>
      </c>
      <c r="Z14">
        <f>UFMG!CC32</f>
        <v>600</v>
      </c>
      <c r="AA14">
        <f>UFMG!CC33</f>
        <v>368</v>
      </c>
      <c r="AB14">
        <f>UFMG!CC34</f>
        <v>304</v>
      </c>
      <c r="AC14">
        <f>UFMG!CC35</f>
        <v>280</v>
      </c>
    </row>
    <row r="15" spans="1:29">
      <c r="A15">
        <v>12</v>
      </c>
      <c r="B15" t="str">
        <f>'ALL FT'!A177</f>
        <v>UFRN</v>
      </c>
      <c r="C15" t="s">
        <v>287</v>
      </c>
      <c r="D15">
        <f>UFRN!AZ38</f>
        <v>10</v>
      </c>
      <c r="E15">
        <f>UFRN!BA22</f>
        <v>6</v>
      </c>
      <c r="F15">
        <f>UFRN!BB22</f>
        <v>4</v>
      </c>
      <c r="G15">
        <f>UFRN!BD22</f>
        <v>14</v>
      </c>
      <c r="H15">
        <f>UFRN!BF22</f>
        <v>11</v>
      </c>
      <c r="I15">
        <f>UFRN!BH22</f>
        <v>3</v>
      </c>
      <c r="J15">
        <f>UFRN!BI22</f>
        <v>0</v>
      </c>
      <c r="K15">
        <f>UFRN!BJ22</f>
        <v>1</v>
      </c>
      <c r="L15">
        <f>SUM('ALL FT'!CC177:CC188)</f>
        <v>2745</v>
      </c>
      <c r="M15" s="155">
        <f t="shared" si="0"/>
        <v>274.5</v>
      </c>
      <c r="N15">
        <f>MEDIAN('ALL FT'!CC177:CC188)</f>
        <v>240</v>
      </c>
      <c r="O15" s="78">
        <f>UFRN!BA40</f>
        <v>40</v>
      </c>
      <c r="P15" s="78">
        <f>UFRN!BA42</f>
        <v>90</v>
      </c>
      <c r="Q15" s="78">
        <f>UFRN!BA46</f>
        <v>40</v>
      </c>
      <c r="R15" s="161">
        <f>UFRN!BD32</f>
        <v>100</v>
      </c>
      <c r="S15" s="161">
        <f>UFRN!BD33</f>
        <v>70</v>
      </c>
      <c r="T15" s="161">
        <f>UFRN!BD34</f>
        <v>60</v>
      </c>
      <c r="V15">
        <f>UFRN!CC20</f>
        <v>355.99999999999994</v>
      </c>
      <c r="W15">
        <f>UFRN!CC21</f>
        <v>320</v>
      </c>
      <c r="X15">
        <f>UFRN!CC22</f>
        <v>284</v>
      </c>
      <c r="Y15">
        <f>UFRN!CC23</f>
        <v>248</v>
      </c>
      <c r="Z15">
        <f>UFRN!CC24</f>
        <v>240</v>
      </c>
      <c r="AA15">
        <f>UFRN!CC25</f>
        <v>224</v>
      </c>
      <c r="AB15">
        <f>UFRN!CC26</f>
        <v>206</v>
      </c>
      <c r="AC15">
        <f>UFRN!CC27</f>
        <v>194</v>
      </c>
    </row>
    <row r="16" spans="1:29" hidden="1">
      <c r="A16">
        <v>13</v>
      </c>
      <c r="B16" t="e">
        <f>'ALL FT'!#REF!</f>
        <v>#REF!</v>
      </c>
      <c r="C16" t="s">
        <v>289</v>
      </c>
      <c r="M16" s="155"/>
    </row>
    <row r="18" spans="2:12">
      <c r="E18" t="s">
        <v>8</v>
      </c>
      <c r="F18" t="s">
        <v>9</v>
      </c>
      <c r="G18" t="s">
        <v>10</v>
      </c>
      <c r="H18" t="s">
        <v>11</v>
      </c>
      <c r="I18" t="s">
        <v>12</v>
      </c>
      <c r="J18" t="s">
        <v>13</v>
      </c>
      <c r="K18" t="s">
        <v>14</v>
      </c>
    </row>
    <row r="19" spans="2:12">
      <c r="D19" t="s">
        <v>293</v>
      </c>
      <c r="E19">
        <v>94</v>
      </c>
      <c r="F19">
        <v>105</v>
      </c>
      <c r="G19">
        <v>261</v>
      </c>
      <c r="H19">
        <v>190</v>
      </c>
      <c r="I19">
        <v>86</v>
      </c>
      <c r="J19">
        <v>25</v>
      </c>
      <c r="K19">
        <v>39</v>
      </c>
    </row>
    <row r="20" spans="2:12">
      <c r="D20" t="s">
        <v>294</v>
      </c>
      <c r="E20">
        <f t="shared" ref="E20:K20" si="1">SUM(E4:E15)</f>
        <v>93</v>
      </c>
      <c r="F20">
        <f t="shared" si="1"/>
        <v>220</v>
      </c>
      <c r="G20">
        <f t="shared" si="1"/>
        <v>344</v>
      </c>
      <c r="H20">
        <f t="shared" si="1"/>
        <v>161</v>
      </c>
      <c r="I20">
        <f t="shared" si="1"/>
        <v>67</v>
      </c>
      <c r="J20">
        <f t="shared" si="1"/>
        <v>22</v>
      </c>
      <c r="K20">
        <f t="shared" si="1"/>
        <v>32</v>
      </c>
    </row>
    <row r="23" spans="2:12">
      <c r="E23" t="s">
        <v>8</v>
      </c>
      <c r="F23" t="s">
        <v>9</v>
      </c>
      <c r="G23" t="s">
        <v>10</v>
      </c>
      <c r="H23" t="s">
        <v>11</v>
      </c>
      <c r="I23" t="s">
        <v>12</v>
      </c>
      <c r="J23" t="s">
        <v>13</v>
      </c>
      <c r="K23" t="s">
        <v>14</v>
      </c>
      <c r="L23" t="s">
        <v>51</v>
      </c>
    </row>
    <row r="24" spans="2:12">
      <c r="B24" t="str">
        <f>B4</f>
        <v>UNIMEP</v>
      </c>
      <c r="E24">
        <f>E4/(SUM($E$4:$E$15))*100</f>
        <v>2.1505376344086025</v>
      </c>
      <c r="F24">
        <f t="shared" ref="F24:F35" si="2">F4/(SUM($F$4:$F$15))*100</f>
        <v>6.8181818181818175</v>
      </c>
      <c r="G24">
        <f t="shared" ref="G24:G35" si="3">G4/(SUM($G$4:$G$15))*100</f>
        <v>4.6511627906976747</v>
      </c>
      <c r="H24">
        <f t="shared" ref="H24:H35" si="4">H4/(SUM($H$4:$H$15))*100</f>
        <v>1.8633540372670807</v>
      </c>
      <c r="I24">
        <f t="shared" ref="I24:I35" si="5">I4/(SUM($I$4:$I$15))*100</f>
        <v>10.44776119402985</v>
      </c>
      <c r="J24">
        <f t="shared" ref="J24:J35" si="6">J4/(SUM($J$4:$J$15))*100</f>
        <v>4.5454545454545459</v>
      </c>
      <c r="K24">
        <f t="shared" ref="K24:K35" si="7">K4/(SUM($K$4:$K$15))*100</f>
        <v>6.25</v>
      </c>
      <c r="L24">
        <f t="shared" ref="L24:L35" si="8">L4/(SUM($L$4:$L$15))*100</f>
        <v>3.6532817086117531</v>
      </c>
    </row>
    <row r="25" spans="2:12">
      <c r="B25" t="str">
        <f t="shared" ref="B25:B35" si="9">B5</f>
        <v>UFSCar</v>
      </c>
      <c r="E25">
        <f t="shared" ref="E25:E35" si="10">E5/(SUM($E$4:$E$15))*100</f>
        <v>22.58064516129032</v>
      </c>
      <c r="F25">
        <f t="shared" si="2"/>
        <v>19.090909090909093</v>
      </c>
      <c r="G25">
        <f t="shared" si="3"/>
        <v>13.953488372093023</v>
      </c>
      <c r="H25">
        <f t="shared" si="4"/>
        <v>4.3478260869565215</v>
      </c>
      <c r="I25">
        <f t="shared" si="5"/>
        <v>7.4626865671641784</v>
      </c>
      <c r="J25">
        <f t="shared" si="6"/>
        <v>4.5454545454545459</v>
      </c>
      <c r="K25">
        <f t="shared" si="7"/>
        <v>6.25</v>
      </c>
      <c r="L25">
        <f t="shared" si="8"/>
        <v>14.019858864672456</v>
      </c>
    </row>
    <row r="26" spans="2:12">
      <c r="B26" t="str">
        <f t="shared" si="9"/>
        <v>UNESP</v>
      </c>
      <c r="E26">
        <f t="shared" si="10"/>
        <v>10.75268817204301</v>
      </c>
      <c r="F26">
        <f t="shared" si="2"/>
        <v>11.818181818181818</v>
      </c>
      <c r="G26">
        <f t="shared" si="3"/>
        <v>7.5581395348837201</v>
      </c>
      <c r="H26">
        <f t="shared" si="4"/>
        <v>6.8322981366459627</v>
      </c>
      <c r="I26">
        <f t="shared" si="5"/>
        <v>4.4776119402985071</v>
      </c>
      <c r="J26">
        <f t="shared" si="6"/>
        <v>22.727272727272727</v>
      </c>
      <c r="K26">
        <f t="shared" si="7"/>
        <v>12.5</v>
      </c>
      <c r="L26">
        <f t="shared" si="8"/>
        <v>9.3486542184475105</v>
      </c>
    </row>
    <row r="27" spans="2:12">
      <c r="B27" t="str">
        <f t="shared" si="9"/>
        <v>UFPE</v>
      </c>
      <c r="E27">
        <f t="shared" si="10"/>
        <v>3.225806451612903</v>
      </c>
      <c r="F27">
        <f t="shared" si="2"/>
        <v>4.5454545454545459</v>
      </c>
      <c r="G27">
        <f t="shared" si="3"/>
        <v>6.104651162790697</v>
      </c>
      <c r="H27">
        <f t="shared" si="4"/>
        <v>2.4844720496894408</v>
      </c>
      <c r="I27">
        <f t="shared" si="5"/>
        <v>8.9552238805970141</v>
      </c>
      <c r="J27">
        <f t="shared" si="6"/>
        <v>0</v>
      </c>
      <c r="K27">
        <f t="shared" si="7"/>
        <v>0</v>
      </c>
      <c r="L27">
        <f t="shared" si="8"/>
        <v>5.4455754699306818</v>
      </c>
    </row>
    <row r="28" spans="2:12">
      <c r="B28" t="str">
        <f t="shared" si="9"/>
        <v>UNICID</v>
      </c>
      <c r="E28">
        <f t="shared" si="10"/>
        <v>11.827956989247312</v>
      </c>
      <c r="F28">
        <f t="shared" si="2"/>
        <v>12.727272727272727</v>
      </c>
      <c r="G28">
        <f t="shared" si="3"/>
        <v>9.0116279069767433</v>
      </c>
      <c r="H28">
        <f t="shared" si="4"/>
        <v>11.801242236024844</v>
      </c>
      <c r="I28">
        <f t="shared" si="5"/>
        <v>2.9850746268656714</v>
      </c>
      <c r="J28">
        <f t="shared" si="6"/>
        <v>13.636363636363635</v>
      </c>
      <c r="K28">
        <f t="shared" si="7"/>
        <v>6.25</v>
      </c>
      <c r="L28">
        <f t="shared" si="8"/>
        <v>9.0801224005495538</v>
      </c>
    </row>
    <row r="29" spans="2:12">
      <c r="B29" t="str">
        <f t="shared" si="9"/>
        <v>UNINOVE</v>
      </c>
      <c r="E29">
        <f t="shared" si="10"/>
        <v>5.376344086021505</v>
      </c>
      <c r="F29">
        <f t="shared" si="2"/>
        <v>14.09090909090909</v>
      </c>
      <c r="G29">
        <f t="shared" si="3"/>
        <v>21.220930232558139</v>
      </c>
      <c r="H29">
        <f t="shared" si="4"/>
        <v>24.22360248447205</v>
      </c>
      <c r="I29">
        <f t="shared" si="5"/>
        <v>32.835820895522389</v>
      </c>
      <c r="J29">
        <f t="shared" si="6"/>
        <v>4.5454545454545459</v>
      </c>
      <c r="K29">
        <f t="shared" si="7"/>
        <v>25</v>
      </c>
      <c r="L29">
        <f t="shared" si="8"/>
        <v>18.940860550802473</v>
      </c>
    </row>
    <row r="30" spans="2:12">
      <c r="B30" t="str">
        <f t="shared" si="9"/>
        <v>UNISUAM</v>
      </c>
      <c r="E30">
        <f t="shared" si="10"/>
        <v>3.225806451612903</v>
      </c>
      <c r="F30">
        <f t="shared" si="2"/>
        <v>1.3636363636363635</v>
      </c>
      <c r="G30">
        <f t="shared" si="3"/>
        <v>9.3023255813953494</v>
      </c>
      <c r="H30">
        <f t="shared" si="4"/>
        <v>4.3478260869565215</v>
      </c>
      <c r="I30">
        <f t="shared" si="5"/>
        <v>7.4626865671641784</v>
      </c>
      <c r="J30">
        <f t="shared" si="6"/>
        <v>18.181818181818183</v>
      </c>
      <c r="K30">
        <f t="shared" si="7"/>
        <v>12.5</v>
      </c>
      <c r="L30">
        <f t="shared" si="8"/>
        <v>6.5946418534940365</v>
      </c>
    </row>
    <row r="31" spans="2:12">
      <c r="B31" t="str">
        <f t="shared" si="9"/>
        <v>UEL UNOPAR</v>
      </c>
      <c r="E31">
        <f t="shared" si="10"/>
        <v>13.978494623655912</v>
      </c>
      <c r="F31">
        <f t="shared" si="2"/>
        <v>4.5454545454545459</v>
      </c>
      <c r="G31">
        <f t="shared" si="3"/>
        <v>5.8139534883720927</v>
      </c>
      <c r="H31">
        <f t="shared" si="4"/>
        <v>5.5900621118012426</v>
      </c>
      <c r="I31">
        <f t="shared" si="5"/>
        <v>2.9850746268656714</v>
      </c>
      <c r="J31">
        <f t="shared" si="6"/>
        <v>4.5454545454545459</v>
      </c>
      <c r="K31">
        <f t="shared" si="7"/>
        <v>21.875</v>
      </c>
      <c r="L31">
        <f t="shared" si="8"/>
        <v>5.9763941797289704</v>
      </c>
    </row>
    <row r="32" spans="2:12">
      <c r="B32" t="str">
        <f t="shared" si="9"/>
        <v>UFCSPA</v>
      </c>
      <c r="E32">
        <f t="shared" si="10"/>
        <v>8.6021505376344098</v>
      </c>
      <c r="F32">
        <f t="shared" si="2"/>
        <v>5</v>
      </c>
      <c r="G32">
        <f t="shared" si="3"/>
        <v>6.104651162790697</v>
      </c>
      <c r="H32">
        <f t="shared" si="4"/>
        <v>4.9689440993788816</v>
      </c>
      <c r="I32">
        <f t="shared" si="5"/>
        <v>16.417910447761194</v>
      </c>
      <c r="J32">
        <f t="shared" si="6"/>
        <v>18.181818181818183</v>
      </c>
      <c r="K32">
        <f t="shared" si="7"/>
        <v>0</v>
      </c>
      <c r="L32">
        <f t="shared" si="8"/>
        <v>4.8523075001561233</v>
      </c>
    </row>
    <row r="33" spans="2:12">
      <c r="B33" t="str">
        <f t="shared" si="9"/>
        <v>UDESC</v>
      </c>
      <c r="E33">
        <f t="shared" si="10"/>
        <v>3.225806451612903</v>
      </c>
      <c r="F33">
        <f t="shared" si="2"/>
        <v>5</v>
      </c>
      <c r="G33">
        <f t="shared" si="3"/>
        <v>4.6511627906976747</v>
      </c>
      <c r="H33">
        <f t="shared" si="4"/>
        <v>8.0745341614906838</v>
      </c>
      <c r="I33">
        <f t="shared" si="5"/>
        <v>1.4925373134328357</v>
      </c>
      <c r="J33">
        <f t="shared" si="6"/>
        <v>0</v>
      </c>
      <c r="K33">
        <f t="shared" si="7"/>
        <v>6.25</v>
      </c>
      <c r="L33">
        <f t="shared" si="8"/>
        <v>3.6595266346093802</v>
      </c>
    </row>
    <row r="34" spans="2:12">
      <c r="B34" t="str">
        <f t="shared" si="9"/>
        <v>UFMG</v>
      </c>
      <c r="E34">
        <f t="shared" si="10"/>
        <v>8.6021505376344098</v>
      </c>
      <c r="F34">
        <f t="shared" si="2"/>
        <v>13.18181818181818</v>
      </c>
      <c r="G34">
        <f t="shared" si="3"/>
        <v>7.5581395348837201</v>
      </c>
      <c r="H34">
        <f t="shared" si="4"/>
        <v>18.633540372670808</v>
      </c>
      <c r="I34">
        <f t="shared" si="5"/>
        <v>0</v>
      </c>
      <c r="J34">
        <f t="shared" si="6"/>
        <v>9.0909090909090917</v>
      </c>
      <c r="K34">
        <f t="shared" si="7"/>
        <v>0</v>
      </c>
      <c r="L34">
        <f t="shared" si="8"/>
        <v>15.000312246299883</v>
      </c>
    </row>
    <row r="35" spans="2:12">
      <c r="B35" t="str">
        <f t="shared" si="9"/>
        <v>UFRN</v>
      </c>
      <c r="E35">
        <f t="shared" si="10"/>
        <v>6.4516129032258061</v>
      </c>
      <c r="F35">
        <f t="shared" si="2"/>
        <v>1.8181818181818181</v>
      </c>
      <c r="G35">
        <f t="shared" si="3"/>
        <v>4.0697674418604652</v>
      </c>
      <c r="H35">
        <f t="shared" si="4"/>
        <v>6.8322981366459627</v>
      </c>
      <c r="I35">
        <f t="shared" si="5"/>
        <v>4.4776119402985071</v>
      </c>
      <c r="J35">
        <f t="shared" si="6"/>
        <v>0</v>
      </c>
      <c r="K35">
        <f t="shared" si="7"/>
        <v>3.125</v>
      </c>
      <c r="L35">
        <f t="shared" si="8"/>
        <v>3.4284643726971833</v>
      </c>
    </row>
    <row r="37" spans="2:12">
      <c r="E37">
        <f>SUM(E24:E35)</f>
        <v>100.00000000000001</v>
      </c>
    </row>
  </sheetData>
  <mergeCells count="3">
    <mergeCell ref="R2:T2"/>
    <mergeCell ref="E1:N1"/>
    <mergeCell ref="V1:AC1"/>
  </mergeCells>
  <conditionalFormatting sqref="R4:T15">
    <cfRule type="cellIs" dxfId="14" priority="15" operator="greaterThan">
      <formula>80</formula>
    </cfRule>
  </conditionalFormatting>
  <conditionalFormatting sqref="V4:V15">
    <cfRule type="cellIs" dxfId="13" priority="14" operator="greaterThan">
      <formula>$V$3</formula>
    </cfRule>
  </conditionalFormatting>
  <conditionalFormatting sqref="W4:W15">
    <cfRule type="cellIs" dxfId="12" priority="13" operator="greaterThan">
      <formula>$W$3</formula>
    </cfRule>
  </conditionalFormatting>
  <conditionalFormatting sqref="X4:X15">
    <cfRule type="cellIs" dxfId="11" priority="12" operator="greaterThan">
      <formula>$X$3</formula>
    </cfRule>
  </conditionalFormatting>
  <conditionalFormatting sqref="Y4:Y15">
    <cfRule type="cellIs" dxfId="10" priority="11" operator="greaterThan">
      <formula>$Y$3</formula>
    </cfRule>
  </conditionalFormatting>
  <conditionalFormatting sqref="Z4:Z15">
    <cfRule type="cellIs" dxfId="9" priority="5" operator="greaterThan">
      <formula>$Z$3</formula>
    </cfRule>
    <cfRule type="cellIs" dxfId="8" priority="10" operator="greaterThan">
      <formula>$Z$3</formula>
    </cfRule>
  </conditionalFormatting>
  <conditionalFormatting sqref="AA4:AA15">
    <cfRule type="cellIs" dxfId="7" priority="9" operator="greaterThan">
      <formula>$AA$3</formula>
    </cfRule>
  </conditionalFormatting>
  <conditionalFormatting sqref="AB4:AB15">
    <cfRule type="cellIs" dxfId="6" priority="8" operator="greaterThan">
      <formula>$AB$3</formula>
    </cfRule>
  </conditionalFormatting>
  <conditionalFormatting sqref="AC4:AC15">
    <cfRule type="cellIs" dxfId="5" priority="7" operator="greaterThan">
      <formula>$AC$3</formula>
    </cfRule>
  </conditionalFormatting>
  <conditionalFormatting sqref="N4:N15">
    <cfRule type="cellIs" dxfId="4" priority="6" operator="greaterThan">
      <formula>$N$3</formula>
    </cfRule>
  </conditionalFormatting>
  <conditionalFormatting sqref="S4:T9">
    <cfRule type="cellIs" dxfId="3" priority="4" operator="greaterThan">
      <formula>80</formula>
    </cfRule>
  </conditionalFormatting>
  <conditionalFormatting sqref="S4:T4">
    <cfRule type="cellIs" dxfId="2" priority="3" operator="greaterThan">
      <formula>79.9</formula>
    </cfRule>
  </conditionalFormatting>
  <conditionalFormatting sqref="M4:M15">
    <cfRule type="cellIs" dxfId="1" priority="2" operator="greaterThan">
      <formula>$M$3</formula>
    </cfRule>
  </conditionalFormatting>
  <conditionalFormatting sqref="Q4:Q15">
    <cfRule type="cellIs" dxfId="0" priority="1" operator="greaterThan">
      <formula>$Q$3</formula>
    </cfRule>
  </conditionalFormatting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S60"/>
  <sheetViews>
    <sheetView topLeftCell="AL25" workbookViewId="0">
      <selection activeCell="BA60" sqref="BA60:BB60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88</v>
      </c>
      <c r="B3" s="98">
        <v>1</v>
      </c>
      <c r="C3" t="s">
        <v>89</v>
      </c>
      <c r="D3" s="99" t="s">
        <v>36</v>
      </c>
      <c r="E3" s="81">
        <v>1</v>
      </c>
      <c r="F3" s="81">
        <v>3</v>
      </c>
      <c r="G3" s="81">
        <v>3</v>
      </c>
      <c r="H3" s="81"/>
      <c r="I3" s="81">
        <v>1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99" t="s">
        <v>36</v>
      </c>
      <c r="U3" s="81">
        <v>3</v>
      </c>
      <c r="V3" s="81">
        <v>2</v>
      </c>
      <c r="W3" s="81">
        <v>1</v>
      </c>
      <c r="X3" s="81"/>
      <c r="Y3" s="81"/>
      <c r="Z3" s="81"/>
      <c r="AA3" s="81">
        <v>1</v>
      </c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8" si="0">SUM(E3,U3,AK3)</f>
        <v>4</v>
      </c>
      <c r="BB3" s="29">
        <f t="shared" si="0"/>
        <v>5</v>
      </c>
      <c r="BC3" s="29">
        <f>SUM(BA3:BB3)</f>
        <v>9</v>
      </c>
      <c r="BD3" s="29">
        <f t="shared" ref="BD3:BD20" si="1">SUM(G3,W3,AM3)</f>
        <v>4</v>
      </c>
      <c r="BE3" s="29">
        <f>SUM(BC3:BD3)</f>
        <v>13</v>
      </c>
      <c r="BF3" s="29">
        <f t="shared" ref="BF3:BF20" si="2">SUM(H3,X3,AN3)</f>
        <v>0</v>
      </c>
      <c r="BG3" s="29">
        <f>BA3+BB3+BD3+BF3</f>
        <v>13</v>
      </c>
      <c r="BH3" s="29">
        <f t="shared" ref="BH3:BJ20" si="3">SUM(I3,Y3,AO3)</f>
        <v>1</v>
      </c>
      <c r="BI3" s="29">
        <f t="shared" si="3"/>
        <v>0</v>
      </c>
      <c r="BJ3" s="29">
        <f t="shared" si="3"/>
        <v>1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20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20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1060</v>
      </c>
      <c r="BY3" s="29">
        <f>IF(BI3&gt;3,30,BI3*10)</f>
        <v>0</v>
      </c>
      <c r="BZ3" s="29">
        <f>IF(BJ3&gt;3,15,BJ3*5)</f>
        <v>5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1065</v>
      </c>
      <c r="CD3" s="156">
        <f t="shared" ref="CD3:CD28" si="6">$CC3-(($CE$2/3)*$AZ3)</f>
        <v>918.33333333333337</v>
      </c>
      <c r="CE3" s="22">
        <f>IF(AZ3=0," ",IF(CD3&gt;=0,3,"NAO"))</f>
        <v>3</v>
      </c>
      <c r="CF3" s="156">
        <f t="shared" ref="CF3:CF28" si="7">$CC3-(($CG$2/3)*$AZ3)</f>
        <v>878.33333333333337</v>
      </c>
      <c r="CG3" s="22">
        <f>IF(AZ3=0," ",IF(CF3&gt;=0,4,"NAO"))</f>
        <v>4</v>
      </c>
      <c r="CH3" s="156">
        <f t="shared" ref="CH3:CH28" si="8">$CC3-(($CI$2/3)*$AZ3)</f>
        <v>838.33333333333337</v>
      </c>
      <c r="CI3" s="22">
        <f>IF(AZ3=0," ",IF(CH3&gt;=0,5,"NAO"))</f>
        <v>5</v>
      </c>
      <c r="CJ3" s="22">
        <f t="shared" ref="CJ3:CJ20" si="9">(CC3)/(SUM($CC$3:$CC$28))*100</f>
        <v>9.4877505567928733</v>
      </c>
      <c r="CK3" s="22">
        <f t="shared" ref="CK3:CK20" si="10">(CC3/(SUM($CC$3:$CC$28))*100)</f>
        <v>9.4877505567928733</v>
      </c>
      <c r="CM3" s="22">
        <f t="shared" ref="CM3:CM20" si="11">BA3/(SUM(BA$3:BA$28)/100)</f>
        <v>14.285714285714285</v>
      </c>
      <c r="CN3" s="22">
        <f t="shared" ref="CN3:CN20" si="12">BB3/(SUM(BB$3:BB$28)/100)</f>
        <v>9.615384615384615</v>
      </c>
      <c r="CO3" s="22">
        <f t="shared" ref="CO3:CO20" si="13">BD3/(SUM(BD$3:BD$28)/100)</f>
        <v>6.557377049180328</v>
      </c>
      <c r="CP3" s="22">
        <f t="shared" ref="CP3:CP20" si="14">BF3/(SUM(BF$3:BF$28)/100)</f>
        <v>0</v>
      </c>
      <c r="CQ3" s="22">
        <f t="shared" ref="CQ3:CU20" si="15">BH3/(SUM(BH$3:BH$28)/100)</f>
        <v>20</v>
      </c>
      <c r="CR3" s="22">
        <f t="shared" si="15"/>
        <v>0</v>
      </c>
      <c r="CS3" s="22">
        <f t="shared" si="15"/>
        <v>50</v>
      </c>
      <c r="CT3" s="22" t="e">
        <f t="shared" si="15"/>
        <v>#DIV/0!</v>
      </c>
      <c r="CU3" s="22" t="e">
        <f t="shared" si="15"/>
        <v>#DIV/0!</v>
      </c>
      <c r="CV3" s="22" t="e">
        <f t="shared" ref="CV3:CZ20" si="16">BN3/(SUM(BN$3:BN$28)/100)</f>
        <v>#DIV/0!</v>
      </c>
      <c r="CW3" s="22">
        <f t="shared" si="16"/>
        <v>0</v>
      </c>
      <c r="CX3" s="22">
        <f t="shared" si="16"/>
        <v>0</v>
      </c>
      <c r="CY3" s="22" t="e">
        <f t="shared" si="16"/>
        <v>#DIV/0!</v>
      </c>
      <c r="CZ3" s="22" t="e">
        <f t="shared" si="16"/>
        <v>#DIV/0!</v>
      </c>
      <c r="DA3" s="22">
        <f t="shared" ref="DA3:DC20" si="17">BT3/(SUM(BT$3:BT$28)/100)</f>
        <v>0</v>
      </c>
      <c r="DB3" s="22">
        <f t="shared" si="17"/>
        <v>0</v>
      </c>
      <c r="DC3" s="22">
        <f t="shared" si="17"/>
        <v>0</v>
      </c>
      <c r="DE3" s="22">
        <f>COUNTIF(BA3,"&lt;&gt;0")</f>
        <v>1</v>
      </c>
      <c r="DF3" s="22">
        <f>COUNTIF(BB3,"&lt;&gt;0")</f>
        <v>1</v>
      </c>
      <c r="DG3" s="22">
        <f>COUNTIF(BD3,"&lt;&gt;0")</f>
        <v>1</v>
      </c>
      <c r="DH3" s="22">
        <f>COUNTIF(BF3,"&lt;&gt;0")</f>
        <v>0</v>
      </c>
      <c r="DI3" s="22">
        <f t="shared" ref="DI3:DM18" si="18">COUNTIF(BH3,"&lt;&gt;0")</f>
        <v>1</v>
      </c>
      <c r="DJ3" s="22">
        <f t="shared" si="18"/>
        <v>0</v>
      </c>
      <c r="DK3" s="22">
        <f t="shared" si="18"/>
        <v>1</v>
      </c>
      <c r="DL3" s="22">
        <f t="shared" si="18"/>
        <v>0</v>
      </c>
      <c r="DM3" s="22">
        <f t="shared" si="18"/>
        <v>0</v>
      </c>
      <c r="DN3" s="22">
        <f t="shared" ref="DN3:DN20" si="1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88</v>
      </c>
      <c r="B4" s="98">
        <v>2</v>
      </c>
      <c r="C4" s="115" t="s">
        <v>90</v>
      </c>
      <c r="D4" s="99" t="s">
        <v>36</v>
      </c>
      <c r="E4" s="31"/>
      <c r="F4" s="31">
        <v>1</v>
      </c>
      <c r="G4" s="31">
        <v>4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99" t="s">
        <v>36</v>
      </c>
      <c r="U4" s="31"/>
      <c r="V4" s="31"/>
      <c r="W4" s="31">
        <v>3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20" si="20">COUNTIF(D4:AY4,"P")</f>
        <v>2</v>
      </c>
      <c r="BA4" s="28">
        <f t="shared" si="0"/>
        <v>0</v>
      </c>
      <c r="BB4" s="29">
        <f t="shared" si="0"/>
        <v>1</v>
      </c>
      <c r="BC4" s="29">
        <f t="shared" ref="BC4:BC20" si="21">SUM(BA4:BB4)</f>
        <v>1</v>
      </c>
      <c r="BD4" s="29">
        <f t="shared" si="1"/>
        <v>7</v>
      </c>
      <c r="BE4" s="29">
        <f t="shared" ref="BE4:BE20" si="22">SUM(BC4:BD4)</f>
        <v>8</v>
      </c>
      <c r="BF4" s="29">
        <f t="shared" si="2"/>
        <v>0</v>
      </c>
      <c r="BG4" s="29">
        <f t="shared" ref="BG4:BG20" si="23">BA4+BB4+BD4+BF4</f>
        <v>8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20" si="24">SUM(AR4,AB4,L4)</f>
        <v>0</v>
      </c>
      <c r="BL4" s="29">
        <f t="shared" si="24"/>
        <v>0</v>
      </c>
      <c r="BM4" s="29">
        <f t="shared" ref="BM4:BM20" si="25">SUM(BK4:BL4)</f>
        <v>0</v>
      </c>
      <c r="BN4" s="29">
        <f t="shared" si="4"/>
        <v>0</v>
      </c>
      <c r="BO4" s="29">
        <f t="shared" si="4"/>
        <v>0</v>
      </c>
      <c r="BP4" s="29">
        <f t="shared" ref="BP4:BP20" si="26">IF(BO4&gt;=3,3,BO4)</f>
        <v>0</v>
      </c>
      <c r="BQ4" s="29">
        <f t="shared" ref="BQ4:BR20" si="27">SUM(AV4,AF4,P4)</f>
        <v>0</v>
      </c>
      <c r="BR4" s="29">
        <f t="shared" si="27"/>
        <v>0</v>
      </c>
      <c r="BS4" s="29">
        <f t="shared" ref="BS4:BS20" si="28">SUM(BQ4:BR4)</f>
        <v>0</v>
      </c>
      <c r="BT4" s="29">
        <f t="shared" si="5"/>
        <v>0</v>
      </c>
      <c r="BU4" s="30">
        <f t="shared" si="5"/>
        <v>0</v>
      </c>
      <c r="BV4" s="30">
        <f t="shared" ref="BV4:BV20" si="29">IF(BU4&gt;=3,3,BU4)</f>
        <v>0</v>
      </c>
      <c r="BX4" s="28">
        <f t="shared" ref="BX4:BX20" si="30">(BA4*100)+(BB4*80)+(BD4*60)+(BF4*40)+(BH4*20)</f>
        <v>500</v>
      </c>
      <c r="BY4" s="29">
        <f t="shared" ref="BY4:BY20" si="31">IF(BI4&gt;3,30,BI4*10)</f>
        <v>0</v>
      </c>
      <c r="BZ4" s="29">
        <f t="shared" ref="BZ4:BZ20" si="32">IF(BJ4&gt;3,15,BJ4*5)</f>
        <v>0</v>
      </c>
      <c r="CA4" s="29">
        <f t="shared" ref="CA4:CA20" si="33">(BK4*200)+(BL4*100)+(BN4*50)+(BP4*20)</f>
        <v>0</v>
      </c>
      <c r="CB4" s="29">
        <f t="shared" ref="CB4:CB20" si="34">(BQ4*100)+(BR4*50)+(BT4*25)+(BV4*10)</f>
        <v>0</v>
      </c>
      <c r="CC4" s="30">
        <f t="shared" ref="CC4:CC28" si="35">IF(AZ4&gt;0,SUM(BX4:CB4), "")</f>
        <v>500</v>
      </c>
      <c r="CD4" s="156">
        <f t="shared" si="6"/>
        <v>353.33333333333337</v>
      </c>
      <c r="CE4" s="22">
        <f t="shared" ref="CE4:CE20" si="36">IF(AZ4=0," ",IF(CD4&gt;=0,3,"NAO"))</f>
        <v>3</v>
      </c>
      <c r="CF4" s="156">
        <f t="shared" si="7"/>
        <v>313.33333333333337</v>
      </c>
      <c r="CG4" s="22">
        <f t="shared" ref="CG4:CG20" si="37">IF(AZ4=0," ",IF(CF4&gt;=0,4,"NAO"))</f>
        <v>4</v>
      </c>
      <c r="CH4" s="156">
        <f t="shared" si="8"/>
        <v>273.33333333333337</v>
      </c>
      <c r="CI4" s="22">
        <f t="shared" ref="CI4:CI20" si="38">IF(AZ4=0," ",IF(CH4&gt;=0,5,"NAO"))</f>
        <v>5</v>
      </c>
      <c r="CJ4" s="22">
        <f t="shared" si="9"/>
        <v>4.4543429844097995</v>
      </c>
      <c r="CK4" s="22">
        <f t="shared" si="10"/>
        <v>4.4543429844097995</v>
      </c>
      <c r="CM4" s="22">
        <f t="shared" si="11"/>
        <v>0</v>
      </c>
      <c r="CN4" s="22">
        <f t="shared" si="12"/>
        <v>1.9230769230769229</v>
      </c>
      <c r="CO4" s="22">
        <f t="shared" si="13"/>
        <v>11.475409836065573</v>
      </c>
      <c r="CP4" s="22">
        <f t="shared" si="14"/>
        <v>0</v>
      </c>
      <c r="CQ4" s="22">
        <f t="shared" si="15"/>
        <v>0</v>
      </c>
      <c r="CR4" s="22">
        <f t="shared" si="15"/>
        <v>0</v>
      </c>
      <c r="CS4" s="22">
        <f t="shared" si="15"/>
        <v>0</v>
      </c>
      <c r="CT4" s="22" t="e">
        <f t="shared" si="15"/>
        <v>#DIV/0!</v>
      </c>
      <c r="CU4" s="22" t="e">
        <f t="shared" si="15"/>
        <v>#DIV/0!</v>
      </c>
      <c r="CV4" s="22" t="e">
        <f t="shared" si="16"/>
        <v>#DIV/0!</v>
      </c>
      <c r="CW4" s="22">
        <f t="shared" si="16"/>
        <v>0</v>
      </c>
      <c r="CX4" s="22">
        <f t="shared" si="16"/>
        <v>0</v>
      </c>
      <c r="CY4" s="22" t="e">
        <f t="shared" si="16"/>
        <v>#DIV/0!</v>
      </c>
      <c r="CZ4" s="22" t="e">
        <f t="shared" si="16"/>
        <v>#DIV/0!</v>
      </c>
      <c r="DA4" s="22">
        <f t="shared" si="17"/>
        <v>0</v>
      </c>
      <c r="DB4" s="22">
        <f t="shared" si="17"/>
        <v>0</v>
      </c>
      <c r="DC4" s="22">
        <f t="shared" si="17"/>
        <v>0</v>
      </c>
      <c r="DE4" s="22">
        <f t="shared" ref="DE4:DF20" si="39">COUNTIF(BA4,"&lt;&gt;0")</f>
        <v>0</v>
      </c>
      <c r="DF4" s="22">
        <f t="shared" si="39"/>
        <v>1</v>
      </c>
      <c r="DG4" s="22">
        <f t="shared" ref="DG4:DG20" si="40">COUNTIF(BD4,"&lt;&gt;0")</f>
        <v>1</v>
      </c>
      <c r="DH4" s="22">
        <f t="shared" ref="DH4:DH20" si="41">COUNTIF(BF4,"&lt;&gt;0")</f>
        <v>0</v>
      </c>
      <c r="DI4" s="22">
        <f t="shared" si="18"/>
        <v>0</v>
      </c>
      <c r="DJ4" s="22">
        <f t="shared" si="18"/>
        <v>0</v>
      </c>
      <c r="DK4" s="22">
        <f t="shared" si="18"/>
        <v>0</v>
      </c>
      <c r="DL4" s="22">
        <f t="shared" si="18"/>
        <v>0</v>
      </c>
      <c r="DM4" s="22">
        <f t="shared" si="18"/>
        <v>0</v>
      </c>
      <c r="DN4" s="22">
        <f t="shared" si="19"/>
        <v>0</v>
      </c>
      <c r="DO4" s="22">
        <f t="shared" ref="DO4:DQ20" si="42">COUNTIF(BP4,"&lt;&gt;0")</f>
        <v>0</v>
      </c>
      <c r="DP4" s="22">
        <f t="shared" si="42"/>
        <v>0</v>
      </c>
      <c r="DQ4" s="22">
        <f t="shared" si="42"/>
        <v>0</v>
      </c>
      <c r="DR4" s="22">
        <f t="shared" ref="DR4:DR28" si="43">COUNTIF(BT4,"&lt;&gt;0")</f>
        <v>0</v>
      </c>
      <c r="DS4" s="22">
        <f t="shared" ref="DS4:DS28" si="44">COUNTIF(BV4,"&lt;&gt;0")</f>
        <v>0</v>
      </c>
    </row>
    <row r="5" spans="1:123" s="22" customFormat="1" ht="15.75" thickBot="1">
      <c r="A5" s="104" t="s">
        <v>88</v>
      </c>
      <c r="B5" s="98">
        <v>3</v>
      </c>
      <c r="C5" s="115" t="s">
        <v>91</v>
      </c>
      <c r="D5" s="99" t="s">
        <v>36</v>
      </c>
      <c r="E5" s="31"/>
      <c r="F5" s="31">
        <v>1</v>
      </c>
      <c r="G5" s="31">
        <v>2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>
        <v>1</v>
      </c>
      <c r="S5" s="31"/>
      <c r="T5" s="99" t="s">
        <v>36</v>
      </c>
      <c r="U5" s="31"/>
      <c r="V5" s="31">
        <v>1</v>
      </c>
      <c r="W5" s="31">
        <v>1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20"/>
        <v>2</v>
      </c>
      <c r="BA5" s="28">
        <f t="shared" si="0"/>
        <v>0</v>
      </c>
      <c r="BB5" s="29">
        <f t="shared" si="0"/>
        <v>2</v>
      </c>
      <c r="BC5" s="29">
        <f t="shared" si="21"/>
        <v>2</v>
      </c>
      <c r="BD5" s="29">
        <f t="shared" si="1"/>
        <v>3</v>
      </c>
      <c r="BE5" s="29">
        <f t="shared" si="22"/>
        <v>5</v>
      </c>
      <c r="BF5" s="29">
        <f t="shared" si="2"/>
        <v>0</v>
      </c>
      <c r="BG5" s="29">
        <f t="shared" si="23"/>
        <v>5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24"/>
        <v>0</v>
      </c>
      <c r="BL5" s="29">
        <f t="shared" si="24"/>
        <v>0</v>
      </c>
      <c r="BM5" s="29">
        <f t="shared" si="25"/>
        <v>0</v>
      </c>
      <c r="BN5" s="29">
        <f t="shared" si="4"/>
        <v>0</v>
      </c>
      <c r="BO5" s="29">
        <f t="shared" si="4"/>
        <v>0</v>
      </c>
      <c r="BP5" s="29">
        <f t="shared" si="26"/>
        <v>0</v>
      </c>
      <c r="BQ5" s="29">
        <f t="shared" si="27"/>
        <v>0</v>
      </c>
      <c r="BR5" s="29">
        <f t="shared" si="27"/>
        <v>0</v>
      </c>
      <c r="BS5" s="29">
        <f t="shared" si="28"/>
        <v>0</v>
      </c>
      <c r="BT5" s="29">
        <f t="shared" si="5"/>
        <v>1</v>
      </c>
      <c r="BU5" s="30">
        <f t="shared" si="5"/>
        <v>0</v>
      </c>
      <c r="BV5" s="30">
        <f t="shared" si="29"/>
        <v>0</v>
      </c>
      <c r="BX5" s="28">
        <f t="shared" si="30"/>
        <v>340</v>
      </c>
      <c r="BY5" s="29">
        <f t="shared" si="31"/>
        <v>0</v>
      </c>
      <c r="BZ5" s="29">
        <f t="shared" si="32"/>
        <v>0</v>
      </c>
      <c r="CA5" s="29">
        <f t="shared" si="33"/>
        <v>0</v>
      </c>
      <c r="CB5" s="29">
        <f t="shared" si="34"/>
        <v>25</v>
      </c>
      <c r="CC5" s="30">
        <f t="shared" si="35"/>
        <v>365</v>
      </c>
      <c r="CD5" s="156">
        <f t="shared" si="6"/>
        <v>218.33333333333334</v>
      </c>
      <c r="CE5" s="22">
        <f t="shared" si="36"/>
        <v>3</v>
      </c>
      <c r="CF5" s="156">
        <f t="shared" si="7"/>
        <v>178.33333333333334</v>
      </c>
      <c r="CG5" s="22">
        <f t="shared" si="37"/>
        <v>4</v>
      </c>
      <c r="CH5" s="156">
        <f t="shared" si="8"/>
        <v>138.33333333333334</v>
      </c>
      <c r="CI5" s="22">
        <f t="shared" si="38"/>
        <v>5</v>
      </c>
      <c r="CJ5" s="22">
        <f t="shared" si="9"/>
        <v>3.2516703786191536</v>
      </c>
      <c r="CK5" s="22">
        <f t="shared" si="10"/>
        <v>3.2516703786191536</v>
      </c>
      <c r="CM5" s="22">
        <f t="shared" si="11"/>
        <v>0</v>
      </c>
      <c r="CN5" s="22">
        <f t="shared" si="12"/>
        <v>3.8461538461538458</v>
      </c>
      <c r="CO5" s="22">
        <f t="shared" si="13"/>
        <v>4.918032786885246</v>
      </c>
      <c r="CP5" s="22">
        <f t="shared" si="14"/>
        <v>0</v>
      </c>
      <c r="CQ5" s="22">
        <f t="shared" si="15"/>
        <v>0</v>
      </c>
      <c r="CR5" s="22">
        <f t="shared" si="15"/>
        <v>0</v>
      </c>
      <c r="CS5" s="22">
        <f t="shared" si="15"/>
        <v>0</v>
      </c>
      <c r="CT5" s="22" t="e">
        <f t="shared" si="15"/>
        <v>#DIV/0!</v>
      </c>
      <c r="CU5" s="22" t="e">
        <f t="shared" si="15"/>
        <v>#DIV/0!</v>
      </c>
      <c r="CV5" s="22" t="e">
        <f t="shared" si="16"/>
        <v>#DIV/0!</v>
      </c>
      <c r="CW5" s="22">
        <f t="shared" si="16"/>
        <v>0</v>
      </c>
      <c r="CX5" s="22">
        <f t="shared" si="16"/>
        <v>0</v>
      </c>
      <c r="CY5" s="22" t="e">
        <f t="shared" si="16"/>
        <v>#DIV/0!</v>
      </c>
      <c r="CZ5" s="22" t="e">
        <f t="shared" si="16"/>
        <v>#DIV/0!</v>
      </c>
      <c r="DA5" s="22">
        <f t="shared" si="17"/>
        <v>33.333333333333336</v>
      </c>
      <c r="DB5" s="22">
        <f t="shared" si="17"/>
        <v>0</v>
      </c>
      <c r="DC5" s="22">
        <f t="shared" si="17"/>
        <v>0</v>
      </c>
      <c r="DE5" s="22">
        <f t="shared" si="39"/>
        <v>0</v>
      </c>
      <c r="DF5" s="22">
        <f t="shared" si="39"/>
        <v>1</v>
      </c>
      <c r="DG5" s="22">
        <f t="shared" si="40"/>
        <v>1</v>
      </c>
      <c r="DH5" s="22">
        <f t="shared" si="41"/>
        <v>0</v>
      </c>
      <c r="DI5" s="22">
        <f t="shared" si="18"/>
        <v>0</v>
      </c>
      <c r="DJ5" s="22">
        <f t="shared" si="18"/>
        <v>0</v>
      </c>
      <c r="DK5" s="22">
        <f t="shared" si="18"/>
        <v>0</v>
      </c>
      <c r="DL5" s="22">
        <f t="shared" si="18"/>
        <v>0</v>
      </c>
      <c r="DM5" s="22">
        <f t="shared" si="18"/>
        <v>0</v>
      </c>
      <c r="DN5" s="22">
        <f t="shared" si="19"/>
        <v>0</v>
      </c>
      <c r="DO5" s="22">
        <f t="shared" si="42"/>
        <v>0</v>
      </c>
      <c r="DP5" s="22">
        <f t="shared" si="42"/>
        <v>0</v>
      </c>
      <c r="DQ5" s="22">
        <f t="shared" si="42"/>
        <v>0</v>
      </c>
      <c r="DR5" s="22">
        <f t="shared" si="43"/>
        <v>1</v>
      </c>
      <c r="DS5" s="22">
        <f t="shared" si="44"/>
        <v>0</v>
      </c>
    </row>
    <row r="6" spans="1:123" s="22" customFormat="1" ht="15.75" thickBot="1">
      <c r="A6" s="104" t="s">
        <v>88</v>
      </c>
      <c r="B6" s="98">
        <v>4</v>
      </c>
      <c r="C6" s="115" t="s">
        <v>92</v>
      </c>
      <c r="D6" s="99" t="s">
        <v>36</v>
      </c>
      <c r="E6" s="31"/>
      <c r="F6" s="31">
        <v>1</v>
      </c>
      <c r="G6" s="31">
        <v>4</v>
      </c>
      <c r="H6" s="31">
        <v>1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99" t="s">
        <v>36</v>
      </c>
      <c r="U6" s="31"/>
      <c r="V6" s="31"/>
      <c r="W6" s="31">
        <v>3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20"/>
        <v>2</v>
      </c>
      <c r="BA6" s="28">
        <f t="shared" si="0"/>
        <v>0</v>
      </c>
      <c r="BB6" s="29">
        <f t="shared" si="0"/>
        <v>1</v>
      </c>
      <c r="BC6" s="29">
        <f t="shared" si="21"/>
        <v>1</v>
      </c>
      <c r="BD6" s="29">
        <f t="shared" si="1"/>
        <v>7</v>
      </c>
      <c r="BE6" s="29">
        <f t="shared" si="22"/>
        <v>8</v>
      </c>
      <c r="BF6" s="29">
        <f t="shared" si="2"/>
        <v>1</v>
      </c>
      <c r="BG6" s="29">
        <f t="shared" si="23"/>
        <v>9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24"/>
        <v>0</v>
      </c>
      <c r="BL6" s="29">
        <f t="shared" si="24"/>
        <v>0</v>
      </c>
      <c r="BM6" s="29">
        <f t="shared" si="25"/>
        <v>0</v>
      </c>
      <c r="BN6" s="29">
        <f t="shared" si="4"/>
        <v>0</v>
      </c>
      <c r="BO6" s="29">
        <f t="shared" si="4"/>
        <v>0</v>
      </c>
      <c r="BP6" s="29">
        <f t="shared" si="26"/>
        <v>0</v>
      </c>
      <c r="BQ6" s="29">
        <f t="shared" si="27"/>
        <v>0</v>
      </c>
      <c r="BR6" s="29">
        <f t="shared" si="27"/>
        <v>0</v>
      </c>
      <c r="BS6" s="29">
        <f t="shared" si="28"/>
        <v>0</v>
      </c>
      <c r="BT6" s="29">
        <f t="shared" si="5"/>
        <v>0</v>
      </c>
      <c r="BU6" s="30">
        <f t="shared" si="5"/>
        <v>0</v>
      </c>
      <c r="BV6" s="30">
        <f t="shared" si="29"/>
        <v>0</v>
      </c>
      <c r="BX6" s="28">
        <f t="shared" si="30"/>
        <v>540</v>
      </c>
      <c r="BY6" s="29">
        <f t="shared" si="31"/>
        <v>0</v>
      </c>
      <c r="BZ6" s="29">
        <f t="shared" si="32"/>
        <v>0</v>
      </c>
      <c r="CA6" s="29">
        <f t="shared" si="33"/>
        <v>0</v>
      </c>
      <c r="CB6" s="29">
        <f t="shared" si="34"/>
        <v>0</v>
      </c>
      <c r="CC6" s="30">
        <f t="shared" si="35"/>
        <v>540</v>
      </c>
      <c r="CD6" s="156">
        <f t="shared" si="6"/>
        <v>393.33333333333337</v>
      </c>
      <c r="CE6" s="22">
        <f t="shared" si="36"/>
        <v>3</v>
      </c>
      <c r="CF6" s="156">
        <f t="shared" si="7"/>
        <v>353.33333333333337</v>
      </c>
      <c r="CG6" s="22">
        <f t="shared" si="37"/>
        <v>4</v>
      </c>
      <c r="CH6" s="156">
        <f t="shared" si="8"/>
        <v>313.33333333333337</v>
      </c>
      <c r="CI6" s="22">
        <f t="shared" si="38"/>
        <v>5</v>
      </c>
      <c r="CJ6" s="22">
        <f t="shared" si="9"/>
        <v>4.8106904231625833</v>
      </c>
      <c r="CK6" s="22">
        <f t="shared" si="10"/>
        <v>4.8106904231625833</v>
      </c>
      <c r="CM6" s="22">
        <f t="shared" si="11"/>
        <v>0</v>
      </c>
      <c r="CN6" s="22">
        <f t="shared" si="12"/>
        <v>1.9230769230769229</v>
      </c>
      <c r="CO6" s="22">
        <f t="shared" si="13"/>
        <v>11.475409836065573</v>
      </c>
      <c r="CP6" s="22">
        <f t="shared" si="14"/>
        <v>12.5</v>
      </c>
      <c r="CQ6" s="22">
        <f t="shared" si="15"/>
        <v>0</v>
      </c>
      <c r="CR6" s="22">
        <f t="shared" si="15"/>
        <v>0</v>
      </c>
      <c r="CS6" s="22">
        <f t="shared" si="15"/>
        <v>0</v>
      </c>
      <c r="CT6" s="22" t="e">
        <f t="shared" si="15"/>
        <v>#DIV/0!</v>
      </c>
      <c r="CU6" s="22" t="e">
        <f t="shared" si="15"/>
        <v>#DIV/0!</v>
      </c>
      <c r="CV6" s="22" t="e">
        <f t="shared" si="16"/>
        <v>#DIV/0!</v>
      </c>
      <c r="CW6" s="22">
        <f t="shared" si="16"/>
        <v>0</v>
      </c>
      <c r="CX6" s="22">
        <f t="shared" si="16"/>
        <v>0</v>
      </c>
      <c r="CY6" s="22" t="e">
        <f t="shared" si="16"/>
        <v>#DIV/0!</v>
      </c>
      <c r="CZ6" s="22" t="e">
        <f t="shared" si="16"/>
        <v>#DIV/0!</v>
      </c>
      <c r="DA6" s="22">
        <f t="shared" si="17"/>
        <v>0</v>
      </c>
      <c r="DB6" s="22">
        <f t="shared" si="17"/>
        <v>0</v>
      </c>
      <c r="DC6" s="22">
        <f t="shared" si="17"/>
        <v>0</v>
      </c>
      <c r="DE6" s="22">
        <f t="shared" si="39"/>
        <v>0</v>
      </c>
      <c r="DF6" s="22">
        <f t="shared" si="39"/>
        <v>1</v>
      </c>
      <c r="DG6" s="22">
        <f t="shared" si="40"/>
        <v>1</v>
      </c>
      <c r="DH6" s="22">
        <f t="shared" si="41"/>
        <v>1</v>
      </c>
      <c r="DI6" s="22">
        <f t="shared" si="18"/>
        <v>0</v>
      </c>
      <c r="DJ6" s="22">
        <f t="shared" si="18"/>
        <v>0</v>
      </c>
      <c r="DK6" s="22">
        <f t="shared" si="18"/>
        <v>0</v>
      </c>
      <c r="DL6" s="22">
        <f t="shared" si="18"/>
        <v>0</v>
      </c>
      <c r="DM6" s="22">
        <f t="shared" si="18"/>
        <v>0</v>
      </c>
      <c r="DN6" s="22">
        <f t="shared" si="19"/>
        <v>0</v>
      </c>
      <c r="DO6" s="22">
        <f t="shared" si="42"/>
        <v>0</v>
      </c>
      <c r="DP6" s="22">
        <f t="shared" si="42"/>
        <v>0</v>
      </c>
      <c r="DQ6" s="22">
        <f t="shared" si="42"/>
        <v>0</v>
      </c>
      <c r="DR6" s="22">
        <f t="shared" si="43"/>
        <v>0</v>
      </c>
      <c r="DS6" s="22">
        <f t="shared" si="44"/>
        <v>0</v>
      </c>
    </row>
    <row r="7" spans="1:123" s="22" customFormat="1" ht="15.75" thickBot="1">
      <c r="A7" s="104" t="s">
        <v>88</v>
      </c>
      <c r="B7" s="98">
        <v>5</v>
      </c>
      <c r="C7" s="115" t="s">
        <v>93</v>
      </c>
      <c r="D7" s="99" t="s">
        <v>36</v>
      </c>
      <c r="E7" s="31"/>
      <c r="F7" s="31"/>
      <c r="G7" s="31">
        <v>1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99" t="s">
        <v>36</v>
      </c>
      <c r="U7" s="31"/>
      <c r="V7" s="31"/>
      <c r="W7" s="31">
        <v>1</v>
      </c>
      <c r="X7" s="31">
        <v>1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20"/>
        <v>2</v>
      </c>
      <c r="BA7" s="28">
        <f t="shared" si="0"/>
        <v>0</v>
      </c>
      <c r="BB7" s="29">
        <f t="shared" si="0"/>
        <v>0</v>
      </c>
      <c r="BC7" s="29">
        <f t="shared" si="21"/>
        <v>0</v>
      </c>
      <c r="BD7" s="29">
        <f t="shared" si="1"/>
        <v>2</v>
      </c>
      <c r="BE7" s="29">
        <f t="shared" si="22"/>
        <v>2</v>
      </c>
      <c r="BF7" s="29">
        <f t="shared" si="2"/>
        <v>1</v>
      </c>
      <c r="BG7" s="29">
        <f t="shared" si="23"/>
        <v>3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24"/>
        <v>0</v>
      </c>
      <c r="BL7" s="29">
        <f t="shared" si="24"/>
        <v>0</v>
      </c>
      <c r="BM7" s="29">
        <f t="shared" si="25"/>
        <v>0</v>
      </c>
      <c r="BN7" s="29">
        <f t="shared" si="4"/>
        <v>0</v>
      </c>
      <c r="BO7" s="29">
        <f t="shared" si="4"/>
        <v>0</v>
      </c>
      <c r="BP7" s="29">
        <f t="shared" si="26"/>
        <v>0</v>
      </c>
      <c r="BQ7" s="29">
        <f t="shared" si="27"/>
        <v>0</v>
      </c>
      <c r="BR7" s="29">
        <f t="shared" si="27"/>
        <v>0</v>
      </c>
      <c r="BS7" s="29">
        <f t="shared" si="28"/>
        <v>0</v>
      </c>
      <c r="BT7" s="29">
        <f t="shared" si="5"/>
        <v>0</v>
      </c>
      <c r="BU7" s="30">
        <f t="shared" si="5"/>
        <v>0</v>
      </c>
      <c r="BV7" s="30">
        <f t="shared" si="29"/>
        <v>0</v>
      </c>
      <c r="BX7" s="28">
        <f t="shared" si="30"/>
        <v>160</v>
      </c>
      <c r="BY7" s="29">
        <f t="shared" si="31"/>
        <v>0</v>
      </c>
      <c r="BZ7" s="29">
        <f t="shared" si="32"/>
        <v>0</v>
      </c>
      <c r="CA7" s="29">
        <f t="shared" si="33"/>
        <v>0</v>
      </c>
      <c r="CB7" s="29">
        <f t="shared" si="34"/>
        <v>0</v>
      </c>
      <c r="CC7" s="30">
        <f t="shared" si="35"/>
        <v>160</v>
      </c>
      <c r="CD7" s="156">
        <f t="shared" si="6"/>
        <v>13.333333333333343</v>
      </c>
      <c r="CE7" s="22">
        <f t="shared" si="36"/>
        <v>3</v>
      </c>
      <c r="CF7" s="156">
        <f t="shared" si="7"/>
        <v>-26.666666666666657</v>
      </c>
      <c r="CG7" s="22" t="str">
        <f t="shared" si="37"/>
        <v>NAO</v>
      </c>
      <c r="CH7" s="156">
        <f t="shared" si="8"/>
        <v>-66.666666666666657</v>
      </c>
      <c r="CI7" s="22" t="str">
        <f t="shared" si="38"/>
        <v>NAO</v>
      </c>
      <c r="CJ7" s="22">
        <f t="shared" si="9"/>
        <v>1.4253897550111359</v>
      </c>
      <c r="CK7" s="22">
        <f t="shared" si="10"/>
        <v>1.4253897550111359</v>
      </c>
      <c r="CM7" s="22">
        <f t="shared" si="11"/>
        <v>0</v>
      </c>
      <c r="CN7" s="22">
        <f t="shared" si="12"/>
        <v>0</v>
      </c>
      <c r="CO7" s="22">
        <f t="shared" si="13"/>
        <v>3.278688524590164</v>
      </c>
      <c r="CP7" s="22">
        <f t="shared" si="14"/>
        <v>12.5</v>
      </c>
      <c r="CQ7" s="22">
        <f t="shared" si="15"/>
        <v>0</v>
      </c>
      <c r="CR7" s="22">
        <f t="shared" si="15"/>
        <v>0</v>
      </c>
      <c r="CS7" s="22">
        <f t="shared" si="15"/>
        <v>0</v>
      </c>
      <c r="CT7" s="22" t="e">
        <f t="shared" si="15"/>
        <v>#DIV/0!</v>
      </c>
      <c r="CU7" s="22" t="e">
        <f t="shared" si="15"/>
        <v>#DIV/0!</v>
      </c>
      <c r="CV7" s="22" t="e">
        <f t="shared" si="16"/>
        <v>#DIV/0!</v>
      </c>
      <c r="CW7" s="22">
        <f t="shared" si="16"/>
        <v>0</v>
      </c>
      <c r="CX7" s="22">
        <f t="shared" si="16"/>
        <v>0</v>
      </c>
      <c r="CY7" s="22" t="e">
        <f t="shared" si="16"/>
        <v>#DIV/0!</v>
      </c>
      <c r="CZ7" s="22" t="e">
        <f t="shared" si="16"/>
        <v>#DIV/0!</v>
      </c>
      <c r="DA7" s="22">
        <f t="shared" si="17"/>
        <v>0</v>
      </c>
      <c r="DB7" s="22">
        <f t="shared" si="17"/>
        <v>0</v>
      </c>
      <c r="DC7" s="22">
        <f t="shared" si="17"/>
        <v>0</v>
      </c>
      <c r="DE7" s="22">
        <f t="shared" si="39"/>
        <v>0</v>
      </c>
      <c r="DF7" s="22">
        <f t="shared" si="39"/>
        <v>0</v>
      </c>
      <c r="DG7" s="22">
        <f t="shared" si="40"/>
        <v>1</v>
      </c>
      <c r="DH7" s="22">
        <f t="shared" si="41"/>
        <v>1</v>
      </c>
      <c r="DI7" s="22">
        <f t="shared" si="18"/>
        <v>0</v>
      </c>
      <c r="DJ7" s="22">
        <f t="shared" si="18"/>
        <v>0</v>
      </c>
      <c r="DK7" s="22">
        <f t="shared" si="18"/>
        <v>0</v>
      </c>
      <c r="DL7" s="22">
        <f t="shared" si="18"/>
        <v>0</v>
      </c>
      <c r="DM7" s="22">
        <f t="shared" si="18"/>
        <v>0</v>
      </c>
      <c r="DN7" s="22">
        <f t="shared" si="19"/>
        <v>0</v>
      </c>
      <c r="DO7" s="22">
        <f t="shared" si="42"/>
        <v>0</v>
      </c>
      <c r="DP7" s="22">
        <f t="shared" si="42"/>
        <v>0</v>
      </c>
      <c r="DQ7" s="22">
        <f t="shared" si="42"/>
        <v>0</v>
      </c>
      <c r="DR7" s="22">
        <f t="shared" si="43"/>
        <v>0</v>
      </c>
      <c r="DS7" s="22">
        <f t="shared" si="44"/>
        <v>0</v>
      </c>
    </row>
    <row r="8" spans="1:123" s="22" customFormat="1" ht="15.75" thickBot="1">
      <c r="A8" s="104" t="s">
        <v>88</v>
      </c>
      <c r="B8" s="98">
        <v>6</v>
      </c>
      <c r="C8" s="115" t="s">
        <v>94</v>
      </c>
      <c r="D8" s="99" t="s">
        <v>36</v>
      </c>
      <c r="E8" s="31"/>
      <c r="F8" s="31"/>
      <c r="G8" s="31"/>
      <c r="H8" s="31"/>
      <c r="I8" s="31">
        <v>1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99" t="s">
        <v>36</v>
      </c>
      <c r="U8" s="31">
        <v>1</v>
      </c>
      <c r="V8" s="31"/>
      <c r="W8" s="31">
        <v>2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20"/>
        <v>2</v>
      </c>
      <c r="BA8" s="28">
        <f t="shared" si="0"/>
        <v>1</v>
      </c>
      <c r="BB8" s="29">
        <f t="shared" si="0"/>
        <v>0</v>
      </c>
      <c r="BC8" s="29">
        <f t="shared" si="21"/>
        <v>1</v>
      </c>
      <c r="BD8" s="29">
        <f t="shared" si="1"/>
        <v>2</v>
      </c>
      <c r="BE8" s="29">
        <f t="shared" si="22"/>
        <v>3</v>
      </c>
      <c r="BF8" s="29">
        <f t="shared" si="2"/>
        <v>0</v>
      </c>
      <c r="BG8" s="29">
        <f t="shared" si="23"/>
        <v>3</v>
      </c>
      <c r="BH8" s="29">
        <f t="shared" si="3"/>
        <v>1</v>
      </c>
      <c r="BI8" s="29">
        <f t="shared" si="3"/>
        <v>0</v>
      </c>
      <c r="BJ8" s="29">
        <f t="shared" si="3"/>
        <v>0</v>
      </c>
      <c r="BK8" s="29">
        <f t="shared" si="24"/>
        <v>0</v>
      </c>
      <c r="BL8" s="29">
        <f t="shared" si="24"/>
        <v>0</v>
      </c>
      <c r="BM8" s="29">
        <f t="shared" si="25"/>
        <v>0</v>
      </c>
      <c r="BN8" s="29">
        <f t="shared" si="4"/>
        <v>0</v>
      </c>
      <c r="BO8" s="29">
        <f t="shared" si="4"/>
        <v>0</v>
      </c>
      <c r="BP8" s="29">
        <f t="shared" si="26"/>
        <v>0</v>
      </c>
      <c r="BQ8" s="29">
        <f t="shared" si="27"/>
        <v>0</v>
      </c>
      <c r="BR8" s="29">
        <f t="shared" si="27"/>
        <v>0</v>
      </c>
      <c r="BS8" s="29">
        <f t="shared" si="28"/>
        <v>0</v>
      </c>
      <c r="BT8" s="29">
        <f t="shared" si="5"/>
        <v>0</v>
      </c>
      <c r="BU8" s="30">
        <f t="shared" si="5"/>
        <v>0</v>
      </c>
      <c r="BV8" s="30">
        <f t="shared" si="29"/>
        <v>0</v>
      </c>
      <c r="BX8" s="28">
        <f t="shared" si="30"/>
        <v>240</v>
      </c>
      <c r="BY8" s="29">
        <f t="shared" si="31"/>
        <v>0</v>
      </c>
      <c r="BZ8" s="29">
        <f t="shared" si="32"/>
        <v>0</v>
      </c>
      <c r="CA8" s="29">
        <f t="shared" si="33"/>
        <v>0</v>
      </c>
      <c r="CB8" s="29">
        <f t="shared" si="34"/>
        <v>0</v>
      </c>
      <c r="CC8" s="30">
        <f t="shared" si="35"/>
        <v>240</v>
      </c>
      <c r="CD8" s="156">
        <f t="shared" si="6"/>
        <v>93.333333333333343</v>
      </c>
      <c r="CE8" s="22">
        <f t="shared" si="36"/>
        <v>3</v>
      </c>
      <c r="CF8" s="156">
        <f t="shared" si="7"/>
        <v>53.333333333333343</v>
      </c>
      <c r="CG8" s="22">
        <f t="shared" si="37"/>
        <v>4</v>
      </c>
      <c r="CH8" s="156">
        <f t="shared" si="8"/>
        <v>13.333333333333343</v>
      </c>
      <c r="CI8" s="22">
        <f t="shared" si="38"/>
        <v>5</v>
      </c>
      <c r="CJ8" s="22">
        <f t="shared" si="9"/>
        <v>2.1380846325167036</v>
      </c>
      <c r="CK8" s="22">
        <f t="shared" si="10"/>
        <v>2.1380846325167036</v>
      </c>
      <c r="CM8" s="22">
        <f t="shared" si="11"/>
        <v>3.5714285714285712</v>
      </c>
      <c r="CN8" s="22">
        <f t="shared" si="12"/>
        <v>0</v>
      </c>
      <c r="CO8" s="22">
        <f t="shared" si="13"/>
        <v>3.278688524590164</v>
      </c>
      <c r="CP8" s="22">
        <f t="shared" si="14"/>
        <v>0</v>
      </c>
      <c r="CQ8" s="22">
        <f t="shared" si="15"/>
        <v>20</v>
      </c>
      <c r="CR8" s="22">
        <f t="shared" si="15"/>
        <v>0</v>
      </c>
      <c r="CS8" s="22">
        <f t="shared" si="15"/>
        <v>0</v>
      </c>
      <c r="CT8" s="22" t="e">
        <f t="shared" si="15"/>
        <v>#DIV/0!</v>
      </c>
      <c r="CU8" s="22" t="e">
        <f t="shared" si="15"/>
        <v>#DIV/0!</v>
      </c>
      <c r="CV8" s="22" t="e">
        <f t="shared" si="16"/>
        <v>#DIV/0!</v>
      </c>
      <c r="CW8" s="22">
        <f t="shared" si="16"/>
        <v>0</v>
      </c>
      <c r="CX8" s="22">
        <f t="shared" si="16"/>
        <v>0</v>
      </c>
      <c r="CY8" s="22" t="e">
        <f t="shared" si="16"/>
        <v>#DIV/0!</v>
      </c>
      <c r="CZ8" s="22" t="e">
        <f t="shared" si="16"/>
        <v>#DIV/0!</v>
      </c>
      <c r="DA8" s="22">
        <f t="shared" si="17"/>
        <v>0</v>
      </c>
      <c r="DB8" s="22">
        <f t="shared" si="17"/>
        <v>0</v>
      </c>
      <c r="DC8" s="22">
        <f t="shared" si="17"/>
        <v>0</v>
      </c>
      <c r="DE8" s="22">
        <f t="shared" si="39"/>
        <v>1</v>
      </c>
      <c r="DF8" s="22">
        <f t="shared" si="39"/>
        <v>0</v>
      </c>
      <c r="DG8" s="22">
        <f t="shared" si="40"/>
        <v>1</v>
      </c>
      <c r="DH8" s="22">
        <f t="shared" si="41"/>
        <v>0</v>
      </c>
      <c r="DI8" s="22">
        <f t="shared" si="18"/>
        <v>1</v>
      </c>
      <c r="DJ8" s="22">
        <f t="shared" si="18"/>
        <v>0</v>
      </c>
      <c r="DK8" s="22">
        <f t="shared" si="18"/>
        <v>0</v>
      </c>
      <c r="DL8" s="22">
        <f t="shared" si="18"/>
        <v>0</v>
      </c>
      <c r="DM8" s="22">
        <f t="shared" si="18"/>
        <v>0</v>
      </c>
      <c r="DN8" s="22">
        <f t="shared" si="19"/>
        <v>0</v>
      </c>
      <c r="DO8" s="22">
        <f t="shared" si="42"/>
        <v>0</v>
      </c>
      <c r="DP8" s="22">
        <f t="shared" si="42"/>
        <v>0</v>
      </c>
      <c r="DQ8" s="22">
        <f t="shared" si="42"/>
        <v>0</v>
      </c>
      <c r="DR8" s="22">
        <f t="shared" si="43"/>
        <v>0</v>
      </c>
      <c r="DS8" s="22">
        <f t="shared" si="44"/>
        <v>0</v>
      </c>
    </row>
    <row r="9" spans="1:123" s="22" customFormat="1" ht="15.75" thickBot="1">
      <c r="A9" s="104" t="s">
        <v>88</v>
      </c>
      <c r="B9" s="98">
        <v>7</v>
      </c>
      <c r="C9" s="115" t="s">
        <v>95</v>
      </c>
      <c r="D9" s="99" t="s">
        <v>36</v>
      </c>
      <c r="E9" s="31"/>
      <c r="F9" s="31">
        <v>5</v>
      </c>
      <c r="G9" s="31">
        <v>2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99" t="s">
        <v>36</v>
      </c>
      <c r="U9" s="31">
        <v>1</v>
      </c>
      <c r="V9" s="31">
        <v>2</v>
      </c>
      <c r="W9" s="31">
        <v>3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20"/>
        <v>2</v>
      </c>
      <c r="BA9" s="28">
        <f t="shared" si="0"/>
        <v>1</v>
      </c>
      <c r="BB9" s="29">
        <f t="shared" si="0"/>
        <v>7</v>
      </c>
      <c r="BC9" s="29">
        <f t="shared" si="21"/>
        <v>8</v>
      </c>
      <c r="BD9" s="29">
        <f t="shared" si="1"/>
        <v>5</v>
      </c>
      <c r="BE9" s="29">
        <f t="shared" si="22"/>
        <v>13</v>
      </c>
      <c r="BF9" s="29">
        <f t="shared" si="2"/>
        <v>0</v>
      </c>
      <c r="BG9" s="29">
        <f t="shared" si="23"/>
        <v>13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24"/>
        <v>0</v>
      </c>
      <c r="BL9" s="29">
        <f t="shared" si="24"/>
        <v>0</v>
      </c>
      <c r="BM9" s="29">
        <f t="shared" si="25"/>
        <v>0</v>
      </c>
      <c r="BN9" s="29">
        <f t="shared" si="4"/>
        <v>0</v>
      </c>
      <c r="BO9" s="29">
        <f t="shared" si="4"/>
        <v>0</v>
      </c>
      <c r="BP9" s="29">
        <f t="shared" si="26"/>
        <v>0</v>
      </c>
      <c r="BQ9" s="29">
        <f t="shared" si="27"/>
        <v>0</v>
      </c>
      <c r="BR9" s="29">
        <f t="shared" si="27"/>
        <v>0</v>
      </c>
      <c r="BS9" s="29">
        <f t="shared" si="28"/>
        <v>0</v>
      </c>
      <c r="BT9" s="29">
        <f t="shared" si="5"/>
        <v>0</v>
      </c>
      <c r="BU9" s="30">
        <f t="shared" si="5"/>
        <v>0</v>
      </c>
      <c r="BV9" s="30">
        <f t="shared" si="29"/>
        <v>0</v>
      </c>
      <c r="BX9" s="28">
        <f t="shared" si="30"/>
        <v>960</v>
      </c>
      <c r="BY9" s="29">
        <f t="shared" si="31"/>
        <v>0</v>
      </c>
      <c r="BZ9" s="29">
        <f t="shared" si="32"/>
        <v>0</v>
      </c>
      <c r="CA9" s="29">
        <f t="shared" si="33"/>
        <v>0</v>
      </c>
      <c r="CB9" s="29">
        <f t="shared" si="34"/>
        <v>0</v>
      </c>
      <c r="CC9" s="30">
        <f t="shared" si="35"/>
        <v>960</v>
      </c>
      <c r="CD9" s="156">
        <f t="shared" si="6"/>
        <v>813.33333333333337</v>
      </c>
      <c r="CE9" s="22">
        <f t="shared" si="36"/>
        <v>3</v>
      </c>
      <c r="CF9" s="156">
        <f t="shared" si="7"/>
        <v>773.33333333333337</v>
      </c>
      <c r="CG9" s="22">
        <f t="shared" si="37"/>
        <v>4</v>
      </c>
      <c r="CH9" s="156">
        <f t="shared" si="8"/>
        <v>733.33333333333337</v>
      </c>
      <c r="CI9" s="22">
        <f t="shared" si="38"/>
        <v>5</v>
      </c>
      <c r="CJ9" s="22">
        <f t="shared" si="9"/>
        <v>8.5523385300668142</v>
      </c>
      <c r="CK9" s="22">
        <f t="shared" si="10"/>
        <v>8.5523385300668142</v>
      </c>
      <c r="CM9" s="22">
        <f t="shared" si="11"/>
        <v>3.5714285714285712</v>
      </c>
      <c r="CN9" s="22">
        <f t="shared" si="12"/>
        <v>13.461538461538462</v>
      </c>
      <c r="CO9" s="22">
        <f t="shared" si="13"/>
        <v>8.1967213114754092</v>
      </c>
      <c r="CP9" s="22">
        <f t="shared" si="14"/>
        <v>0</v>
      </c>
      <c r="CQ9" s="22">
        <f t="shared" si="15"/>
        <v>0</v>
      </c>
      <c r="CR9" s="22">
        <f t="shared" si="15"/>
        <v>0</v>
      </c>
      <c r="CS9" s="22">
        <f t="shared" si="15"/>
        <v>0</v>
      </c>
      <c r="CT9" s="22" t="e">
        <f t="shared" si="15"/>
        <v>#DIV/0!</v>
      </c>
      <c r="CU9" s="22" t="e">
        <f t="shared" si="15"/>
        <v>#DIV/0!</v>
      </c>
      <c r="CV9" s="22" t="e">
        <f t="shared" si="16"/>
        <v>#DIV/0!</v>
      </c>
      <c r="CW9" s="22">
        <f t="shared" si="16"/>
        <v>0</v>
      </c>
      <c r="CX9" s="22">
        <f t="shared" si="16"/>
        <v>0</v>
      </c>
      <c r="CY9" s="22" t="e">
        <f t="shared" si="16"/>
        <v>#DIV/0!</v>
      </c>
      <c r="CZ9" s="22" t="e">
        <f t="shared" si="16"/>
        <v>#DIV/0!</v>
      </c>
      <c r="DA9" s="22">
        <f t="shared" si="17"/>
        <v>0</v>
      </c>
      <c r="DB9" s="22">
        <f t="shared" si="17"/>
        <v>0</v>
      </c>
      <c r="DC9" s="22">
        <f t="shared" si="17"/>
        <v>0</v>
      </c>
      <c r="DE9" s="22">
        <f t="shared" si="39"/>
        <v>1</v>
      </c>
      <c r="DF9" s="22">
        <f t="shared" si="39"/>
        <v>1</v>
      </c>
      <c r="DG9" s="22">
        <f t="shared" si="40"/>
        <v>1</v>
      </c>
      <c r="DH9" s="22">
        <f t="shared" si="41"/>
        <v>0</v>
      </c>
      <c r="DI9" s="22">
        <f t="shared" si="18"/>
        <v>0</v>
      </c>
      <c r="DJ9" s="22">
        <f t="shared" si="18"/>
        <v>0</v>
      </c>
      <c r="DK9" s="22">
        <f t="shared" si="18"/>
        <v>0</v>
      </c>
      <c r="DL9" s="22">
        <f t="shared" si="18"/>
        <v>0</v>
      </c>
      <c r="DM9" s="22">
        <f t="shared" si="18"/>
        <v>0</v>
      </c>
      <c r="DN9" s="22">
        <f t="shared" si="19"/>
        <v>0</v>
      </c>
      <c r="DO9" s="22">
        <f t="shared" si="42"/>
        <v>0</v>
      </c>
      <c r="DP9" s="22">
        <f t="shared" si="42"/>
        <v>0</v>
      </c>
      <c r="DQ9" s="22">
        <f t="shared" si="42"/>
        <v>0</v>
      </c>
      <c r="DR9" s="22">
        <f t="shared" si="43"/>
        <v>0</v>
      </c>
      <c r="DS9" s="22">
        <f t="shared" si="44"/>
        <v>0</v>
      </c>
    </row>
    <row r="10" spans="1:123" s="22" customFormat="1" ht="15.75" thickBot="1">
      <c r="A10" s="104" t="s">
        <v>88</v>
      </c>
      <c r="B10" s="98">
        <v>8</v>
      </c>
      <c r="C10" s="115" t="s">
        <v>96</v>
      </c>
      <c r="D10" s="99" t="s">
        <v>70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99" t="s">
        <v>36</v>
      </c>
      <c r="U10" s="31">
        <v>2</v>
      </c>
      <c r="V10" s="31">
        <v>1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20"/>
        <v>1</v>
      </c>
      <c r="BA10" s="28">
        <f t="shared" si="0"/>
        <v>2</v>
      </c>
      <c r="BB10" s="29">
        <f t="shared" si="0"/>
        <v>1</v>
      </c>
      <c r="BC10" s="29">
        <f t="shared" si="21"/>
        <v>3</v>
      </c>
      <c r="BD10" s="29">
        <f t="shared" si="1"/>
        <v>0</v>
      </c>
      <c r="BE10" s="29">
        <f t="shared" si="22"/>
        <v>3</v>
      </c>
      <c r="BF10" s="29">
        <f t="shared" si="2"/>
        <v>0</v>
      </c>
      <c r="BG10" s="29">
        <f t="shared" si="23"/>
        <v>3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24"/>
        <v>0</v>
      </c>
      <c r="BL10" s="29">
        <f t="shared" si="24"/>
        <v>0</v>
      </c>
      <c r="BM10" s="29">
        <f t="shared" si="25"/>
        <v>0</v>
      </c>
      <c r="BN10" s="29">
        <f t="shared" si="4"/>
        <v>0</v>
      </c>
      <c r="BO10" s="29">
        <f t="shared" si="4"/>
        <v>0</v>
      </c>
      <c r="BP10" s="29">
        <f t="shared" si="26"/>
        <v>0</v>
      </c>
      <c r="BQ10" s="29">
        <f t="shared" si="27"/>
        <v>0</v>
      </c>
      <c r="BR10" s="29">
        <f t="shared" si="27"/>
        <v>0</v>
      </c>
      <c r="BS10" s="29">
        <f t="shared" si="28"/>
        <v>0</v>
      </c>
      <c r="BT10" s="29">
        <f t="shared" si="5"/>
        <v>0</v>
      </c>
      <c r="BU10" s="30">
        <f t="shared" si="5"/>
        <v>0</v>
      </c>
      <c r="BV10" s="30">
        <f t="shared" si="29"/>
        <v>0</v>
      </c>
      <c r="BX10" s="28">
        <f t="shared" si="30"/>
        <v>280</v>
      </c>
      <c r="BY10" s="29">
        <f t="shared" si="31"/>
        <v>0</v>
      </c>
      <c r="BZ10" s="29">
        <f t="shared" si="32"/>
        <v>0</v>
      </c>
      <c r="CA10" s="29">
        <f t="shared" si="33"/>
        <v>0</v>
      </c>
      <c r="CB10" s="29">
        <f t="shared" si="34"/>
        <v>0</v>
      </c>
      <c r="CC10" s="30">
        <f t="shared" si="35"/>
        <v>280</v>
      </c>
      <c r="CD10" s="156">
        <f t="shared" si="6"/>
        <v>206.66666666666669</v>
      </c>
      <c r="CE10" s="22">
        <f t="shared" si="36"/>
        <v>3</v>
      </c>
      <c r="CF10" s="156">
        <f t="shared" si="7"/>
        <v>186.66666666666669</v>
      </c>
      <c r="CG10" s="22">
        <f t="shared" si="37"/>
        <v>4</v>
      </c>
      <c r="CH10" s="156">
        <f t="shared" si="8"/>
        <v>166.66666666666669</v>
      </c>
      <c r="CI10" s="22">
        <f t="shared" si="38"/>
        <v>5</v>
      </c>
      <c r="CJ10" s="22">
        <f t="shared" si="9"/>
        <v>2.4944320712694878</v>
      </c>
      <c r="CK10" s="22">
        <f t="shared" si="10"/>
        <v>2.4944320712694878</v>
      </c>
      <c r="CM10" s="22">
        <f t="shared" si="11"/>
        <v>7.1428571428571423</v>
      </c>
      <c r="CN10" s="22">
        <f t="shared" si="12"/>
        <v>1.9230769230769229</v>
      </c>
      <c r="CO10" s="22">
        <f t="shared" si="13"/>
        <v>0</v>
      </c>
      <c r="CP10" s="22">
        <f t="shared" si="14"/>
        <v>0</v>
      </c>
      <c r="CQ10" s="22">
        <f t="shared" si="15"/>
        <v>0</v>
      </c>
      <c r="CR10" s="22">
        <f t="shared" si="15"/>
        <v>0</v>
      </c>
      <c r="CS10" s="22">
        <f t="shared" si="15"/>
        <v>0</v>
      </c>
      <c r="CT10" s="22" t="e">
        <f t="shared" si="15"/>
        <v>#DIV/0!</v>
      </c>
      <c r="CU10" s="22" t="e">
        <f t="shared" si="15"/>
        <v>#DIV/0!</v>
      </c>
      <c r="CV10" s="22" t="e">
        <f t="shared" si="16"/>
        <v>#DIV/0!</v>
      </c>
      <c r="CW10" s="22">
        <f t="shared" si="16"/>
        <v>0</v>
      </c>
      <c r="CX10" s="22">
        <f t="shared" si="16"/>
        <v>0</v>
      </c>
      <c r="CY10" s="22" t="e">
        <f t="shared" si="16"/>
        <v>#DIV/0!</v>
      </c>
      <c r="CZ10" s="22" t="e">
        <f t="shared" si="16"/>
        <v>#DIV/0!</v>
      </c>
      <c r="DA10" s="22">
        <f t="shared" si="17"/>
        <v>0</v>
      </c>
      <c r="DB10" s="22">
        <f t="shared" si="17"/>
        <v>0</v>
      </c>
      <c r="DC10" s="22">
        <f t="shared" si="17"/>
        <v>0</v>
      </c>
      <c r="DE10" s="22">
        <f t="shared" si="39"/>
        <v>1</v>
      </c>
      <c r="DF10" s="22">
        <f t="shared" si="39"/>
        <v>1</v>
      </c>
      <c r="DG10" s="22">
        <f t="shared" si="40"/>
        <v>0</v>
      </c>
      <c r="DH10" s="22">
        <f t="shared" si="41"/>
        <v>0</v>
      </c>
      <c r="DI10" s="22">
        <f t="shared" si="18"/>
        <v>0</v>
      </c>
      <c r="DJ10" s="22">
        <f t="shared" si="18"/>
        <v>0</v>
      </c>
      <c r="DK10" s="22">
        <f t="shared" si="18"/>
        <v>0</v>
      </c>
      <c r="DL10" s="22">
        <f t="shared" si="18"/>
        <v>0</v>
      </c>
      <c r="DM10" s="22">
        <f t="shared" si="18"/>
        <v>0</v>
      </c>
      <c r="DN10" s="22">
        <f t="shared" si="19"/>
        <v>0</v>
      </c>
      <c r="DO10" s="22">
        <f t="shared" si="42"/>
        <v>0</v>
      </c>
      <c r="DP10" s="22">
        <f t="shared" si="42"/>
        <v>0</v>
      </c>
      <c r="DQ10" s="22">
        <f t="shared" si="42"/>
        <v>0</v>
      </c>
      <c r="DR10" s="22">
        <f t="shared" si="43"/>
        <v>0</v>
      </c>
      <c r="DS10" s="22">
        <f t="shared" si="44"/>
        <v>0</v>
      </c>
    </row>
    <row r="11" spans="1:123" s="22" customFormat="1" ht="15.75" thickBot="1">
      <c r="A11" s="104" t="s">
        <v>88</v>
      </c>
      <c r="B11" s="98">
        <v>9</v>
      </c>
      <c r="C11" s="115" t="s">
        <v>97</v>
      </c>
      <c r="D11" s="99" t="s">
        <v>36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>
        <v>1</v>
      </c>
      <c r="P11" s="31"/>
      <c r="Q11" s="31"/>
      <c r="R11" s="31"/>
      <c r="S11" s="31">
        <v>1</v>
      </c>
      <c r="T11" s="99" t="s">
        <v>36</v>
      </c>
      <c r="U11" s="31">
        <v>1</v>
      </c>
      <c r="V11" s="31">
        <v>5</v>
      </c>
      <c r="W11" s="31">
        <v>2</v>
      </c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20"/>
        <v>2</v>
      </c>
      <c r="BA11" s="28">
        <f t="shared" si="0"/>
        <v>1</v>
      </c>
      <c r="BB11" s="29">
        <f t="shared" si="0"/>
        <v>5</v>
      </c>
      <c r="BC11" s="29">
        <f t="shared" si="21"/>
        <v>6</v>
      </c>
      <c r="BD11" s="29">
        <f t="shared" si="1"/>
        <v>2</v>
      </c>
      <c r="BE11" s="29">
        <f t="shared" si="22"/>
        <v>8</v>
      </c>
      <c r="BF11" s="29">
        <f t="shared" si="2"/>
        <v>0</v>
      </c>
      <c r="BG11" s="29">
        <f t="shared" si="23"/>
        <v>8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24"/>
        <v>0</v>
      </c>
      <c r="BL11" s="29">
        <f t="shared" si="24"/>
        <v>0</v>
      </c>
      <c r="BM11" s="29">
        <f t="shared" si="25"/>
        <v>0</v>
      </c>
      <c r="BN11" s="29">
        <f t="shared" si="4"/>
        <v>0</v>
      </c>
      <c r="BO11" s="29">
        <f t="shared" si="4"/>
        <v>1</v>
      </c>
      <c r="BP11" s="29">
        <f t="shared" si="26"/>
        <v>1</v>
      </c>
      <c r="BQ11" s="29">
        <f t="shared" si="27"/>
        <v>0</v>
      </c>
      <c r="BR11" s="29">
        <f t="shared" si="27"/>
        <v>0</v>
      </c>
      <c r="BS11" s="29">
        <f t="shared" si="28"/>
        <v>0</v>
      </c>
      <c r="BT11" s="29">
        <f t="shared" si="5"/>
        <v>0</v>
      </c>
      <c r="BU11" s="30">
        <f t="shared" si="5"/>
        <v>1</v>
      </c>
      <c r="BV11" s="30">
        <f t="shared" si="29"/>
        <v>1</v>
      </c>
      <c r="BX11" s="28">
        <f t="shared" si="30"/>
        <v>620</v>
      </c>
      <c r="BY11" s="29">
        <f t="shared" si="31"/>
        <v>0</v>
      </c>
      <c r="BZ11" s="29">
        <f t="shared" si="32"/>
        <v>0</v>
      </c>
      <c r="CA11" s="29">
        <f t="shared" si="33"/>
        <v>20</v>
      </c>
      <c r="CB11" s="29">
        <f t="shared" si="34"/>
        <v>10</v>
      </c>
      <c r="CC11" s="30">
        <f t="shared" si="35"/>
        <v>650</v>
      </c>
      <c r="CD11" s="156">
        <f t="shared" si="6"/>
        <v>503.33333333333337</v>
      </c>
      <c r="CE11" s="22">
        <f t="shared" si="36"/>
        <v>3</v>
      </c>
      <c r="CF11" s="156">
        <f t="shared" si="7"/>
        <v>463.33333333333337</v>
      </c>
      <c r="CG11" s="22">
        <f t="shared" si="37"/>
        <v>4</v>
      </c>
      <c r="CH11" s="156">
        <f t="shared" si="8"/>
        <v>423.33333333333337</v>
      </c>
      <c r="CI11" s="22">
        <f t="shared" si="38"/>
        <v>5</v>
      </c>
      <c r="CJ11" s="22">
        <f t="shared" si="9"/>
        <v>5.7906458797327396</v>
      </c>
      <c r="CK11" s="22">
        <f t="shared" si="10"/>
        <v>5.7906458797327396</v>
      </c>
      <c r="CM11" s="22">
        <f t="shared" si="11"/>
        <v>3.5714285714285712</v>
      </c>
      <c r="CN11" s="22">
        <f t="shared" si="12"/>
        <v>9.615384615384615</v>
      </c>
      <c r="CO11" s="22">
        <f t="shared" si="13"/>
        <v>3.278688524590164</v>
      </c>
      <c r="CP11" s="22">
        <f t="shared" si="14"/>
        <v>0</v>
      </c>
      <c r="CQ11" s="22">
        <f t="shared" si="15"/>
        <v>0</v>
      </c>
      <c r="CR11" s="22">
        <f t="shared" si="15"/>
        <v>0</v>
      </c>
      <c r="CS11" s="22">
        <f t="shared" si="15"/>
        <v>0</v>
      </c>
      <c r="CT11" s="22" t="e">
        <f t="shared" si="15"/>
        <v>#DIV/0!</v>
      </c>
      <c r="CU11" s="22" t="e">
        <f t="shared" si="15"/>
        <v>#DIV/0!</v>
      </c>
      <c r="CV11" s="22" t="e">
        <f t="shared" si="16"/>
        <v>#DIV/0!</v>
      </c>
      <c r="CW11" s="22">
        <f t="shared" si="16"/>
        <v>33.333333333333336</v>
      </c>
      <c r="CX11" s="22">
        <f t="shared" si="16"/>
        <v>33.333333333333336</v>
      </c>
      <c r="CY11" s="22" t="e">
        <f t="shared" si="16"/>
        <v>#DIV/0!</v>
      </c>
      <c r="CZ11" s="22" t="e">
        <f t="shared" si="16"/>
        <v>#DIV/0!</v>
      </c>
      <c r="DA11" s="22">
        <f t="shared" si="17"/>
        <v>0</v>
      </c>
      <c r="DB11" s="22">
        <f t="shared" si="17"/>
        <v>33.333333333333336</v>
      </c>
      <c r="DC11" s="22">
        <f t="shared" si="17"/>
        <v>33.333333333333336</v>
      </c>
      <c r="DE11" s="22">
        <f t="shared" si="39"/>
        <v>1</v>
      </c>
      <c r="DF11" s="22">
        <f t="shared" si="39"/>
        <v>1</v>
      </c>
      <c r="DG11" s="22">
        <f t="shared" si="40"/>
        <v>1</v>
      </c>
      <c r="DH11" s="22">
        <f t="shared" si="41"/>
        <v>0</v>
      </c>
      <c r="DI11" s="22">
        <f t="shared" si="18"/>
        <v>0</v>
      </c>
      <c r="DJ11" s="22">
        <f t="shared" si="18"/>
        <v>0</v>
      </c>
      <c r="DK11" s="22">
        <f t="shared" si="18"/>
        <v>0</v>
      </c>
      <c r="DL11" s="22">
        <f t="shared" si="18"/>
        <v>0</v>
      </c>
      <c r="DM11" s="22">
        <f t="shared" si="18"/>
        <v>0</v>
      </c>
      <c r="DN11" s="22">
        <f t="shared" si="19"/>
        <v>0</v>
      </c>
      <c r="DO11" s="22">
        <f t="shared" si="42"/>
        <v>1</v>
      </c>
      <c r="DP11" s="22">
        <f t="shared" si="42"/>
        <v>0</v>
      </c>
      <c r="DQ11" s="22">
        <f t="shared" si="42"/>
        <v>0</v>
      </c>
      <c r="DR11" s="22">
        <f t="shared" si="43"/>
        <v>0</v>
      </c>
      <c r="DS11" s="22">
        <f t="shared" si="44"/>
        <v>1</v>
      </c>
    </row>
    <row r="12" spans="1:123" s="22" customFormat="1" ht="15.75" thickBot="1">
      <c r="A12" s="104" t="s">
        <v>88</v>
      </c>
      <c r="B12" s="98">
        <v>10</v>
      </c>
      <c r="C12" s="115" t="s">
        <v>98</v>
      </c>
      <c r="D12" s="99" t="s">
        <v>36</v>
      </c>
      <c r="E12" s="41">
        <v>2</v>
      </c>
      <c r="F12" s="41">
        <v>1</v>
      </c>
      <c r="G12" s="41"/>
      <c r="H12" s="41"/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31"/>
      <c r="T12" s="99" t="s">
        <v>36</v>
      </c>
      <c r="U12" s="31">
        <v>2</v>
      </c>
      <c r="V12" s="31">
        <v>1</v>
      </c>
      <c r="W12" s="31">
        <v>1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20"/>
        <v>2</v>
      </c>
      <c r="BA12" s="28">
        <f t="shared" si="0"/>
        <v>4</v>
      </c>
      <c r="BB12" s="29">
        <f t="shared" si="0"/>
        <v>2</v>
      </c>
      <c r="BC12" s="29">
        <f t="shared" si="21"/>
        <v>6</v>
      </c>
      <c r="BD12" s="29">
        <f t="shared" si="1"/>
        <v>1</v>
      </c>
      <c r="BE12" s="29">
        <f t="shared" si="22"/>
        <v>7</v>
      </c>
      <c r="BF12" s="29">
        <f t="shared" si="2"/>
        <v>0</v>
      </c>
      <c r="BG12" s="29">
        <f t="shared" si="23"/>
        <v>7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24"/>
        <v>0</v>
      </c>
      <c r="BL12" s="29">
        <f t="shared" si="24"/>
        <v>0</v>
      </c>
      <c r="BM12" s="29">
        <f t="shared" si="25"/>
        <v>0</v>
      </c>
      <c r="BN12" s="29">
        <f t="shared" si="4"/>
        <v>0</v>
      </c>
      <c r="BO12" s="29">
        <f t="shared" si="4"/>
        <v>0</v>
      </c>
      <c r="BP12" s="29">
        <f t="shared" si="26"/>
        <v>0</v>
      </c>
      <c r="BQ12" s="29">
        <f t="shared" si="27"/>
        <v>0</v>
      </c>
      <c r="BR12" s="29">
        <f t="shared" si="27"/>
        <v>0</v>
      </c>
      <c r="BS12" s="29">
        <f t="shared" si="28"/>
        <v>0</v>
      </c>
      <c r="BT12" s="29">
        <f t="shared" si="5"/>
        <v>0</v>
      </c>
      <c r="BU12" s="30">
        <f t="shared" si="5"/>
        <v>0</v>
      </c>
      <c r="BV12" s="30">
        <f t="shared" si="29"/>
        <v>0</v>
      </c>
      <c r="BX12" s="28">
        <f t="shared" si="30"/>
        <v>620</v>
      </c>
      <c r="BY12" s="29">
        <f t="shared" si="31"/>
        <v>0</v>
      </c>
      <c r="BZ12" s="29">
        <f t="shared" si="32"/>
        <v>0</v>
      </c>
      <c r="CA12" s="29">
        <f t="shared" si="33"/>
        <v>0</v>
      </c>
      <c r="CB12" s="29">
        <f t="shared" si="34"/>
        <v>0</v>
      </c>
      <c r="CC12" s="30">
        <f t="shared" si="35"/>
        <v>620</v>
      </c>
      <c r="CD12" s="156">
        <f t="shared" si="6"/>
        <v>473.33333333333337</v>
      </c>
      <c r="CE12" s="22">
        <f t="shared" si="36"/>
        <v>3</v>
      </c>
      <c r="CF12" s="156">
        <f t="shared" si="7"/>
        <v>433.33333333333337</v>
      </c>
      <c r="CG12" s="22">
        <f t="shared" si="37"/>
        <v>4</v>
      </c>
      <c r="CH12" s="156">
        <f t="shared" si="8"/>
        <v>393.33333333333337</v>
      </c>
      <c r="CI12" s="22">
        <f t="shared" si="38"/>
        <v>5</v>
      </c>
      <c r="CJ12" s="22">
        <f t="shared" si="9"/>
        <v>5.5233853006681519</v>
      </c>
      <c r="CK12" s="22">
        <f t="shared" si="10"/>
        <v>5.5233853006681519</v>
      </c>
      <c r="CM12" s="22">
        <f t="shared" si="11"/>
        <v>14.285714285714285</v>
      </c>
      <c r="CN12" s="22">
        <f t="shared" si="12"/>
        <v>3.8461538461538458</v>
      </c>
      <c r="CO12" s="22">
        <f t="shared" si="13"/>
        <v>1.639344262295082</v>
      </c>
      <c r="CP12" s="22">
        <f t="shared" si="14"/>
        <v>0</v>
      </c>
      <c r="CQ12" s="22">
        <f t="shared" si="15"/>
        <v>0</v>
      </c>
      <c r="CR12" s="22">
        <f t="shared" si="15"/>
        <v>0</v>
      </c>
      <c r="CS12" s="22">
        <f t="shared" si="15"/>
        <v>0</v>
      </c>
      <c r="CT12" s="22" t="e">
        <f t="shared" si="15"/>
        <v>#DIV/0!</v>
      </c>
      <c r="CU12" s="22" t="e">
        <f t="shared" si="15"/>
        <v>#DIV/0!</v>
      </c>
      <c r="CV12" s="22" t="e">
        <f t="shared" si="16"/>
        <v>#DIV/0!</v>
      </c>
      <c r="CW12" s="22">
        <f t="shared" si="16"/>
        <v>0</v>
      </c>
      <c r="CX12" s="22">
        <f t="shared" si="16"/>
        <v>0</v>
      </c>
      <c r="CY12" s="22" t="e">
        <f t="shared" si="16"/>
        <v>#DIV/0!</v>
      </c>
      <c r="CZ12" s="22" t="e">
        <f t="shared" si="16"/>
        <v>#DIV/0!</v>
      </c>
      <c r="DA12" s="22">
        <f t="shared" si="17"/>
        <v>0</v>
      </c>
      <c r="DB12" s="22">
        <f t="shared" si="17"/>
        <v>0</v>
      </c>
      <c r="DC12" s="22">
        <f t="shared" si="17"/>
        <v>0</v>
      </c>
      <c r="DE12" s="22">
        <f t="shared" si="39"/>
        <v>1</v>
      </c>
      <c r="DF12" s="22">
        <f t="shared" si="39"/>
        <v>1</v>
      </c>
      <c r="DG12" s="22">
        <f t="shared" si="40"/>
        <v>1</v>
      </c>
      <c r="DH12" s="22">
        <f t="shared" si="41"/>
        <v>0</v>
      </c>
      <c r="DI12" s="22">
        <f t="shared" si="18"/>
        <v>0</v>
      </c>
      <c r="DJ12" s="22">
        <f t="shared" si="18"/>
        <v>0</v>
      </c>
      <c r="DK12" s="22">
        <f t="shared" si="18"/>
        <v>0</v>
      </c>
      <c r="DL12" s="22">
        <f t="shared" si="18"/>
        <v>0</v>
      </c>
      <c r="DM12" s="22">
        <f t="shared" si="18"/>
        <v>0</v>
      </c>
      <c r="DN12" s="22">
        <f t="shared" si="19"/>
        <v>0</v>
      </c>
      <c r="DO12" s="22">
        <f t="shared" si="42"/>
        <v>0</v>
      </c>
      <c r="DP12" s="22">
        <f t="shared" si="42"/>
        <v>0</v>
      </c>
      <c r="DQ12" s="22">
        <f t="shared" si="42"/>
        <v>0</v>
      </c>
      <c r="DR12" s="22">
        <f t="shared" si="43"/>
        <v>0</v>
      </c>
      <c r="DS12" s="22">
        <f t="shared" si="44"/>
        <v>0</v>
      </c>
    </row>
    <row r="13" spans="1:123" s="22" customFormat="1" ht="15.75" thickBot="1">
      <c r="A13" s="104" t="s">
        <v>88</v>
      </c>
      <c r="B13" s="98">
        <v>11</v>
      </c>
      <c r="C13" s="115" t="s">
        <v>99</v>
      </c>
      <c r="D13" s="99" t="s">
        <v>36</v>
      </c>
      <c r="E13" s="31"/>
      <c r="F13" s="31">
        <v>1</v>
      </c>
      <c r="G13" s="31">
        <v>1</v>
      </c>
      <c r="H13" s="31">
        <v>1</v>
      </c>
      <c r="I13" s="31">
        <v>2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99" t="s">
        <v>36</v>
      </c>
      <c r="U13" s="31"/>
      <c r="V13" s="31"/>
      <c r="W13" s="31">
        <v>4</v>
      </c>
      <c r="X13" s="31"/>
      <c r="Y13" s="31"/>
      <c r="Z13" s="31"/>
      <c r="AA13" s="31">
        <v>1</v>
      </c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20"/>
        <v>2</v>
      </c>
      <c r="BA13" s="28">
        <f t="shared" si="0"/>
        <v>0</v>
      </c>
      <c r="BB13" s="29">
        <f t="shared" si="0"/>
        <v>1</v>
      </c>
      <c r="BC13" s="29">
        <f t="shared" si="21"/>
        <v>1</v>
      </c>
      <c r="BD13" s="29">
        <f t="shared" si="1"/>
        <v>5</v>
      </c>
      <c r="BE13" s="29">
        <f t="shared" si="22"/>
        <v>6</v>
      </c>
      <c r="BF13" s="29">
        <f t="shared" si="2"/>
        <v>1</v>
      </c>
      <c r="BG13" s="29">
        <f t="shared" si="23"/>
        <v>7</v>
      </c>
      <c r="BH13" s="29">
        <f t="shared" si="3"/>
        <v>2</v>
      </c>
      <c r="BI13" s="29">
        <f t="shared" si="3"/>
        <v>0</v>
      </c>
      <c r="BJ13" s="29">
        <f t="shared" si="3"/>
        <v>1</v>
      </c>
      <c r="BK13" s="29">
        <f t="shared" si="24"/>
        <v>0</v>
      </c>
      <c r="BL13" s="29">
        <f t="shared" si="24"/>
        <v>0</v>
      </c>
      <c r="BM13" s="29">
        <f t="shared" si="25"/>
        <v>0</v>
      </c>
      <c r="BN13" s="29">
        <f t="shared" si="4"/>
        <v>0</v>
      </c>
      <c r="BO13" s="29">
        <f t="shared" si="4"/>
        <v>0</v>
      </c>
      <c r="BP13" s="29">
        <f t="shared" si="26"/>
        <v>0</v>
      </c>
      <c r="BQ13" s="29">
        <f t="shared" si="27"/>
        <v>0</v>
      </c>
      <c r="BR13" s="29">
        <f t="shared" si="27"/>
        <v>0</v>
      </c>
      <c r="BS13" s="29">
        <f t="shared" si="28"/>
        <v>0</v>
      </c>
      <c r="BT13" s="29">
        <f t="shared" si="5"/>
        <v>0</v>
      </c>
      <c r="BU13" s="30">
        <f t="shared" si="5"/>
        <v>0</v>
      </c>
      <c r="BV13" s="30">
        <f t="shared" si="29"/>
        <v>0</v>
      </c>
      <c r="BX13" s="28">
        <f t="shared" si="30"/>
        <v>460</v>
      </c>
      <c r="BY13" s="29">
        <f t="shared" si="31"/>
        <v>0</v>
      </c>
      <c r="BZ13" s="29">
        <f t="shared" si="32"/>
        <v>5</v>
      </c>
      <c r="CA13" s="29">
        <f t="shared" si="33"/>
        <v>0</v>
      </c>
      <c r="CB13" s="29">
        <f t="shared" si="34"/>
        <v>0</v>
      </c>
      <c r="CC13" s="30">
        <f t="shared" si="35"/>
        <v>465</v>
      </c>
      <c r="CD13" s="156">
        <f t="shared" si="6"/>
        <v>318.33333333333337</v>
      </c>
      <c r="CE13" s="22">
        <f t="shared" si="36"/>
        <v>3</v>
      </c>
      <c r="CF13" s="156">
        <f t="shared" si="7"/>
        <v>278.33333333333337</v>
      </c>
      <c r="CG13" s="22">
        <f t="shared" si="37"/>
        <v>4</v>
      </c>
      <c r="CH13" s="156">
        <f t="shared" si="8"/>
        <v>238.33333333333334</v>
      </c>
      <c r="CI13" s="22">
        <f t="shared" si="38"/>
        <v>5</v>
      </c>
      <c r="CJ13" s="22">
        <f t="shared" si="9"/>
        <v>4.1425389755011137</v>
      </c>
      <c r="CK13" s="22">
        <f t="shared" si="10"/>
        <v>4.1425389755011137</v>
      </c>
      <c r="CM13" s="22">
        <f t="shared" si="11"/>
        <v>0</v>
      </c>
      <c r="CN13" s="22">
        <f t="shared" si="12"/>
        <v>1.9230769230769229</v>
      </c>
      <c r="CO13" s="22">
        <f t="shared" si="13"/>
        <v>8.1967213114754092</v>
      </c>
      <c r="CP13" s="22">
        <f t="shared" si="14"/>
        <v>12.5</v>
      </c>
      <c r="CQ13" s="22">
        <f t="shared" si="15"/>
        <v>40</v>
      </c>
      <c r="CR13" s="22">
        <f t="shared" si="15"/>
        <v>0</v>
      </c>
      <c r="CS13" s="22">
        <f t="shared" si="15"/>
        <v>50</v>
      </c>
      <c r="CT13" s="22" t="e">
        <f t="shared" si="15"/>
        <v>#DIV/0!</v>
      </c>
      <c r="CU13" s="22" t="e">
        <f t="shared" si="15"/>
        <v>#DIV/0!</v>
      </c>
      <c r="CV13" s="22" t="e">
        <f t="shared" si="16"/>
        <v>#DIV/0!</v>
      </c>
      <c r="CW13" s="22">
        <f t="shared" si="16"/>
        <v>0</v>
      </c>
      <c r="CX13" s="22">
        <f t="shared" si="16"/>
        <v>0</v>
      </c>
      <c r="CY13" s="22" t="e">
        <f t="shared" si="16"/>
        <v>#DIV/0!</v>
      </c>
      <c r="CZ13" s="22" t="e">
        <f t="shared" si="16"/>
        <v>#DIV/0!</v>
      </c>
      <c r="DA13" s="22">
        <f t="shared" si="17"/>
        <v>0</v>
      </c>
      <c r="DB13" s="22">
        <f t="shared" si="17"/>
        <v>0</v>
      </c>
      <c r="DC13" s="22">
        <f t="shared" si="17"/>
        <v>0</v>
      </c>
      <c r="DE13" s="22">
        <f t="shared" si="39"/>
        <v>0</v>
      </c>
      <c r="DF13" s="22">
        <f t="shared" si="39"/>
        <v>1</v>
      </c>
      <c r="DG13" s="22">
        <f t="shared" si="40"/>
        <v>1</v>
      </c>
      <c r="DH13" s="22">
        <f t="shared" si="41"/>
        <v>1</v>
      </c>
      <c r="DI13" s="22">
        <f t="shared" si="18"/>
        <v>1</v>
      </c>
      <c r="DJ13" s="22">
        <f t="shared" si="18"/>
        <v>0</v>
      </c>
      <c r="DK13" s="22">
        <f t="shared" si="18"/>
        <v>1</v>
      </c>
      <c r="DL13" s="22">
        <f t="shared" si="18"/>
        <v>0</v>
      </c>
      <c r="DM13" s="22">
        <f t="shared" si="18"/>
        <v>0</v>
      </c>
      <c r="DN13" s="22">
        <f t="shared" si="19"/>
        <v>0</v>
      </c>
      <c r="DO13" s="22">
        <f t="shared" si="42"/>
        <v>0</v>
      </c>
      <c r="DP13" s="22">
        <f t="shared" si="42"/>
        <v>0</v>
      </c>
      <c r="DQ13" s="22">
        <f t="shared" si="42"/>
        <v>0</v>
      </c>
      <c r="DR13" s="22">
        <f t="shared" si="43"/>
        <v>0</v>
      </c>
      <c r="DS13" s="22">
        <f t="shared" si="44"/>
        <v>0</v>
      </c>
    </row>
    <row r="14" spans="1:123" s="22" customFormat="1" ht="15.75" thickBot="1">
      <c r="A14" s="104" t="s">
        <v>88</v>
      </c>
      <c r="B14" s="98">
        <v>12</v>
      </c>
      <c r="C14" s="115" t="s">
        <v>100</v>
      </c>
      <c r="D14" s="99" t="s">
        <v>36</v>
      </c>
      <c r="E14" s="31"/>
      <c r="F14" s="31">
        <v>2</v>
      </c>
      <c r="G14" s="31">
        <v>1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99" t="s">
        <v>36</v>
      </c>
      <c r="U14" s="31">
        <v>2</v>
      </c>
      <c r="V14" s="31">
        <v>3</v>
      </c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20"/>
        <v>2</v>
      </c>
      <c r="BA14" s="28">
        <f t="shared" si="0"/>
        <v>2</v>
      </c>
      <c r="BB14" s="29">
        <f t="shared" si="0"/>
        <v>5</v>
      </c>
      <c r="BC14" s="29">
        <f t="shared" si="21"/>
        <v>7</v>
      </c>
      <c r="BD14" s="29">
        <f t="shared" si="1"/>
        <v>1</v>
      </c>
      <c r="BE14" s="29">
        <f t="shared" si="22"/>
        <v>8</v>
      </c>
      <c r="BF14" s="29">
        <f t="shared" si="2"/>
        <v>0</v>
      </c>
      <c r="BG14" s="29">
        <f t="shared" si="23"/>
        <v>8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24"/>
        <v>0</v>
      </c>
      <c r="BL14" s="29">
        <f t="shared" si="24"/>
        <v>0</v>
      </c>
      <c r="BM14" s="29">
        <f t="shared" si="25"/>
        <v>0</v>
      </c>
      <c r="BN14" s="29">
        <f t="shared" si="4"/>
        <v>0</v>
      </c>
      <c r="BO14" s="29">
        <f t="shared" si="4"/>
        <v>0</v>
      </c>
      <c r="BP14" s="29">
        <f t="shared" si="26"/>
        <v>0</v>
      </c>
      <c r="BQ14" s="29">
        <f t="shared" si="27"/>
        <v>0</v>
      </c>
      <c r="BR14" s="29">
        <f t="shared" si="27"/>
        <v>0</v>
      </c>
      <c r="BS14" s="29">
        <f t="shared" si="28"/>
        <v>0</v>
      </c>
      <c r="BT14" s="29">
        <f t="shared" si="5"/>
        <v>0</v>
      </c>
      <c r="BU14" s="30">
        <f t="shared" si="5"/>
        <v>0</v>
      </c>
      <c r="BV14" s="30">
        <f t="shared" si="29"/>
        <v>0</v>
      </c>
      <c r="BX14" s="28">
        <f t="shared" si="30"/>
        <v>660</v>
      </c>
      <c r="BY14" s="29">
        <f t="shared" si="31"/>
        <v>0</v>
      </c>
      <c r="BZ14" s="29">
        <f t="shared" si="32"/>
        <v>0</v>
      </c>
      <c r="CA14" s="29">
        <f t="shared" si="33"/>
        <v>0</v>
      </c>
      <c r="CB14" s="29">
        <f t="shared" si="34"/>
        <v>0</v>
      </c>
      <c r="CC14" s="30">
        <f t="shared" si="35"/>
        <v>660</v>
      </c>
      <c r="CD14" s="156">
        <f t="shared" si="6"/>
        <v>513.33333333333337</v>
      </c>
      <c r="CE14" s="22">
        <f t="shared" si="36"/>
        <v>3</v>
      </c>
      <c r="CF14" s="156">
        <f t="shared" si="7"/>
        <v>473.33333333333337</v>
      </c>
      <c r="CG14" s="22">
        <f t="shared" si="37"/>
        <v>4</v>
      </c>
      <c r="CH14" s="156">
        <f t="shared" si="8"/>
        <v>433.33333333333337</v>
      </c>
      <c r="CI14" s="22">
        <f t="shared" si="38"/>
        <v>5</v>
      </c>
      <c r="CJ14" s="22">
        <f t="shared" si="9"/>
        <v>5.8797327394209358</v>
      </c>
      <c r="CK14" s="22">
        <f t="shared" si="10"/>
        <v>5.8797327394209358</v>
      </c>
      <c r="CM14" s="22">
        <f t="shared" si="11"/>
        <v>7.1428571428571423</v>
      </c>
      <c r="CN14" s="22">
        <f t="shared" si="12"/>
        <v>9.615384615384615</v>
      </c>
      <c r="CO14" s="22">
        <f t="shared" si="13"/>
        <v>1.639344262295082</v>
      </c>
      <c r="CP14" s="22">
        <f t="shared" si="14"/>
        <v>0</v>
      </c>
      <c r="CQ14" s="22">
        <f t="shared" si="15"/>
        <v>0</v>
      </c>
      <c r="CR14" s="22">
        <f t="shared" si="15"/>
        <v>0</v>
      </c>
      <c r="CS14" s="22">
        <f t="shared" si="15"/>
        <v>0</v>
      </c>
      <c r="CT14" s="22" t="e">
        <f t="shared" si="15"/>
        <v>#DIV/0!</v>
      </c>
      <c r="CU14" s="22" t="e">
        <f t="shared" si="15"/>
        <v>#DIV/0!</v>
      </c>
      <c r="CV14" s="22" t="e">
        <f t="shared" si="16"/>
        <v>#DIV/0!</v>
      </c>
      <c r="CW14" s="22">
        <f t="shared" si="16"/>
        <v>0</v>
      </c>
      <c r="CX14" s="22">
        <f t="shared" si="16"/>
        <v>0</v>
      </c>
      <c r="CY14" s="22" t="e">
        <f t="shared" si="16"/>
        <v>#DIV/0!</v>
      </c>
      <c r="CZ14" s="22" t="e">
        <f t="shared" si="16"/>
        <v>#DIV/0!</v>
      </c>
      <c r="DA14" s="22">
        <f t="shared" si="17"/>
        <v>0</v>
      </c>
      <c r="DB14" s="22">
        <f t="shared" si="17"/>
        <v>0</v>
      </c>
      <c r="DC14" s="22">
        <f t="shared" si="17"/>
        <v>0</v>
      </c>
      <c r="DE14" s="22">
        <f t="shared" si="39"/>
        <v>1</v>
      </c>
      <c r="DF14" s="22">
        <f t="shared" si="39"/>
        <v>1</v>
      </c>
      <c r="DG14" s="22">
        <f t="shared" si="40"/>
        <v>1</v>
      </c>
      <c r="DH14" s="22">
        <f t="shared" si="41"/>
        <v>0</v>
      </c>
      <c r="DI14" s="22">
        <f t="shared" si="18"/>
        <v>0</v>
      </c>
      <c r="DJ14" s="22">
        <f t="shared" si="18"/>
        <v>0</v>
      </c>
      <c r="DK14" s="22">
        <f t="shared" si="18"/>
        <v>0</v>
      </c>
      <c r="DL14" s="22">
        <f t="shared" si="18"/>
        <v>0</v>
      </c>
      <c r="DM14" s="22">
        <f t="shared" si="18"/>
        <v>0</v>
      </c>
      <c r="DN14" s="22">
        <f t="shared" si="19"/>
        <v>0</v>
      </c>
      <c r="DO14" s="22">
        <f t="shared" si="42"/>
        <v>0</v>
      </c>
      <c r="DP14" s="22">
        <f t="shared" si="42"/>
        <v>0</v>
      </c>
      <c r="DQ14" s="22">
        <f t="shared" si="42"/>
        <v>0</v>
      </c>
      <c r="DR14" s="22">
        <f t="shared" si="43"/>
        <v>0</v>
      </c>
      <c r="DS14" s="22">
        <f t="shared" si="44"/>
        <v>0</v>
      </c>
    </row>
    <row r="15" spans="1:123" s="22" customFormat="1" ht="15.75" thickBot="1">
      <c r="A15" s="104" t="s">
        <v>88</v>
      </c>
      <c r="B15" s="98">
        <v>13</v>
      </c>
      <c r="C15" s="115" t="s">
        <v>101</v>
      </c>
      <c r="D15" s="99" t="s">
        <v>36</v>
      </c>
      <c r="E15" s="31"/>
      <c r="F15" s="31"/>
      <c r="G15" s="31">
        <v>3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>
        <v>1</v>
      </c>
      <c r="S15" s="31"/>
      <c r="T15" s="99" t="s">
        <v>36</v>
      </c>
      <c r="U15" s="31"/>
      <c r="V15" s="31">
        <v>1</v>
      </c>
      <c r="W15" s="31">
        <v>1</v>
      </c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20"/>
        <v>2</v>
      </c>
      <c r="BA15" s="28">
        <f t="shared" si="0"/>
        <v>0</v>
      </c>
      <c r="BB15" s="29">
        <f t="shared" si="0"/>
        <v>1</v>
      </c>
      <c r="BC15" s="29">
        <f t="shared" si="21"/>
        <v>1</v>
      </c>
      <c r="BD15" s="29">
        <f t="shared" si="1"/>
        <v>4</v>
      </c>
      <c r="BE15" s="29">
        <f t="shared" si="22"/>
        <v>5</v>
      </c>
      <c r="BF15" s="29">
        <f t="shared" si="2"/>
        <v>0</v>
      </c>
      <c r="BG15" s="29">
        <f t="shared" si="23"/>
        <v>5</v>
      </c>
      <c r="BH15" s="29">
        <f t="shared" si="3"/>
        <v>0</v>
      </c>
      <c r="BI15" s="29">
        <f t="shared" si="3"/>
        <v>0</v>
      </c>
      <c r="BJ15" s="29">
        <f t="shared" si="3"/>
        <v>0</v>
      </c>
      <c r="BK15" s="29">
        <f t="shared" si="24"/>
        <v>0</v>
      </c>
      <c r="BL15" s="29">
        <f t="shared" si="24"/>
        <v>0</v>
      </c>
      <c r="BM15" s="29">
        <f t="shared" si="25"/>
        <v>0</v>
      </c>
      <c r="BN15" s="29">
        <f t="shared" si="4"/>
        <v>0</v>
      </c>
      <c r="BO15" s="29">
        <f t="shared" si="4"/>
        <v>0</v>
      </c>
      <c r="BP15" s="29">
        <f t="shared" si="26"/>
        <v>0</v>
      </c>
      <c r="BQ15" s="29">
        <f t="shared" si="27"/>
        <v>0</v>
      </c>
      <c r="BR15" s="29">
        <f t="shared" si="27"/>
        <v>0</v>
      </c>
      <c r="BS15" s="29">
        <f t="shared" si="28"/>
        <v>0</v>
      </c>
      <c r="BT15" s="29">
        <f t="shared" si="5"/>
        <v>1</v>
      </c>
      <c r="BU15" s="30">
        <f t="shared" si="5"/>
        <v>0</v>
      </c>
      <c r="BV15" s="30">
        <f t="shared" si="29"/>
        <v>0</v>
      </c>
      <c r="BX15" s="28">
        <f t="shared" si="30"/>
        <v>320</v>
      </c>
      <c r="BY15" s="29">
        <f t="shared" si="31"/>
        <v>0</v>
      </c>
      <c r="BZ15" s="29">
        <f t="shared" si="32"/>
        <v>0</v>
      </c>
      <c r="CA15" s="29">
        <f t="shared" si="33"/>
        <v>0</v>
      </c>
      <c r="CB15" s="29">
        <f t="shared" si="34"/>
        <v>25</v>
      </c>
      <c r="CC15" s="30">
        <f t="shared" si="35"/>
        <v>345</v>
      </c>
      <c r="CD15" s="156">
        <f t="shared" si="6"/>
        <v>198.33333333333334</v>
      </c>
      <c r="CE15" s="22">
        <f t="shared" si="36"/>
        <v>3</v>
      </c>
      <c r="CF15" s="156">
        <f t="shared" si="7"/>
        <v>158.33333333333334</v>
      </c>
      <c r="CG15" s="22">
        <f t="shared" si="37"/>
        <v>4</v>
      </c>
      <c r="CH15" s="156">
        <f t="shared" si="8"/>
        <v>118.33333333333334</v>
      </c>
      <c r="CI15" s="22">
        <f t="shared" si="38"/>
        <v>5</v>
      </c>
      <c r="CJ15" s="22">
        <f t="shared" si="9"/>
        <v>3.0734966592427617</v>
      </c>
      <c r="CK15" s="22">
        <f t="shared" si="10"/>
        <v>3.0734966592427617</v>
      </c>
      <c r="CM15" s="22">
        <f t="shared" si="11"/>
        <v>0</v>
      </c>
      <c r="CN15" s="22">
        <f t="shared" si="12"/>
        <v>1.9230769230769229</v>
      </c>
      <c r="CO15" s="22">
        <f t="shared" si="13"/>
        <v>6.557377049180328</v>
      </c>
      <c r="CP15" s="22">
        <f t="shared" si="14"/>
        <v>0</v>
      </c>
      <c r="CQ15" s="22">
        <f t="shared" si="15"/>
        <v>0</v>
      </c>
      <c r="CR15" s="22">
        <f t="shared" si="15"/>
        <v>0</v>
      </c>
      <c r="CS15" s="22">
        <f t="shared" si="15"/>
        <v>0</v>
      </c>
      <c r="CT15" s="22" t="e">
        <f t="shared" si="15"/>
        <v>#DIV/0!</v>
      </c>
      <c r="CU15" s="22" t="e">
        <f t="shared" si="15"/>
        <v>#DIV/0!</v>
      </c>
      <c r="CV15" s="22" t="e">
        <f t="shared" si="16"/>
        <v>#DIV/0!</v>
      </c>
      <c r="CW15" s="22">
        <f t="shared" si="16"/>
        <v>0</v>
      </c>
      <c r="CX15" s="22">
        <f t="shared" si="16"/>
        <v>0</v>
      </c>
      <c r="CY15" s="22" t="e">
        <f t="shared" si="16"/>
        <v>#DIV/0!</v>
      </c>
      <c r="CZ15" s="22" t="e">
        <f t="shared" si="16"/>
        <v>#DIV/0!</v>
      </c>
      <c r="DA15" s="22">
        <f t="shared" si="17"/>
        <v>33.333333333333336</v>
      </c>
      <c r="DB15" s="22">
        <f t="shared" si="17"/>
        <v>0</v>
      </c>
      <c r="DC15" s="22">
        <f t="shared" si="17"/>
        <v>0</v>
      </c>
      <c r="DE15" s="22">
        <f t="shared" si="39"/>
        <v>0</v>
      </c>
      <c r="DF15" s="22">
        <f t="shared" si="39"/>
        <v>1</v>
      </c>
      <c r="DG15" s="22">
        <f t="shared" si="40"/>
        <v>1</v>
      </c>
      <c r="DH15" s="22">
        <f t="shared" si="41"/>
        <v>0</v>
      </c>
      <c r="DI15" s="22">
        <f t="shared" si="18"/>
        <v>0</v>
      </c>
      <c r="DJ15" s="22">
        <f t="shared" si="18"/>
        <v>0</v>
      </c>
      <c r="DK15" s="22">
        <f t="shared" si="18"/>
        <v>0</v>
      </c>
      <c r="DL15" s="22">
        <f t="shared" si="18"/>
        <v>0</v>
      </c>
      <c r="DM15" s="22">
        <f t="shared" si="18"/>
        <v>0</v>
      </c>
      <c r="DN15" s="22">
        <f t="shared" si="19"/>
        <v>0</v>
      </c>
      <c r="DO15" s="22">
        <f t="shared" si="42"/>
        <v>0</v>
      </c>
      <c r="DP15" s="22">
        <f t="shared" si="42"/>
        <v>0</v>
      </c>
      <c r="DQ15" s="22">
        <f t="shared" si="42"/>
        <v>0</v>
      </c>
      <c r="DR15" s="22">
        <f t="shared" si="43"/>
        <v>1</v>
      </c>
      <c r="DS15" s="22">
        <f t="shared" si="44"/>
        <v>0</v>
      </c>
    </row>
    <row r="16" spans="1:123" s="22" customFormat="1" ht="15.75" thickBot="1">
      <c r="A16" s="104" t="s">
        <v>88</v>
      </c>
      <c r="B16" s="98">
        <v>14</v>
      </c>
      <c r="C16" s="115" t="s">
        <v>102</v>
      </c>
      <c r="D16" s="99" t="s">
        <v>36</v>
      </c>
      <c r="E16" s="31">
        <v>2</v>
      </c>
      <c r="F16" s="31">
        <v>7</v>
      </c>
      <c r="G16" s="31">
        <v>3</v>
      </c>
      <c r="H16" s="31">
        <v>1</v>
      </c>
      <c r="I16" s="31">
        <v>1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99" t="s">
        <v>36</v>
      </c>
      <c r="U16" s="31">
        <v>1</v>
      </c>
      <c r="V16" s="31">
        <v>2</v>
      </c>
      <c r="W16" s="31">
        <v>4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>
        <v>1</v>
      </c>
      <c r="AI16" s="31"/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20"/>
        <v>2</v>
      </c>
      <c r="BA16" s="28">
        <f t="shared" si="0"/>
        <v>3</v>
      </c>
      <c r="BB16" s="29">
        <f t="shared" si="0"/>
        <v>9</v>
      </c>
      <c r="BC16" s="29">
        <f t="shared" si="21"/>
        <v>12</v>
      </c>
      <c r="BD16" s="29">
        <f t="shared" si="1"/>
        <v>7</v>
      </c>
      <c r="BE16" s="29">
        <f t="shared" si="22"/>
        <v>19</v>
      </c>
      <c r="BF16" s="29">
        <f t="shared" si="2"/>
        <v>1</v>
      </c>
      <c r="BG16" s="29">
        <f t="shared" si="23"/>
        <v>20</v>
      </c>
      <c r="BH16" s="29">
        <f t="shared" si="3"/>
        <v>1</v>
      </c>
      <c r="BI16" s="29">
        <f t="shared" si="3"/>
        <v>0</v>
      </c>
      <c r="BJ16" s="29">
        <f t="shared" si="3"/>
        <v>0</v>
      </c>
      <c r="BK16" s="29">
        <f t="shared" si="24"/>
        <v>0</v>
      </c>
      <c r="BL16" s="29">
        <f t="shared" si="24"/>
        <v>0</v>
      </c>
      <c r="BM16" s="29">
        <f t="shared" si="25"/>
        <v>0</v>
      </c>
      <c r="BN16" s="29">
        <f t="shared" si="4"/>
        <v>0</v>
      </c>
      <c r="BO16" s="29">
        <f t="shared" si="4"/>
        <v>0</v>
      </c>
      <c r="BP16" s="29">
        <f t="shared" si="26"/>
        <v>0</v>
      </c>
      <c r="BQ16" s="29">
        <f t="shared" si="27"/>
        <v>0</v>
      </c>
      <c r="BR16" s="29">
        <f t="shared" si="27"/>
        <v>0</v>
      </c>
      <c r="BS16" s="29">
        <f t="shared" si="28"/>
        <v>0</v>
      </c>
      <c r="BT16" s="29">
        <f t="shared" si="5"/>
        <v>1</v>
      </c>
      <c r="BU16" s="30">
        <f t="shared" si="5"/>
        <v>0</v>
      </c>
      <c r="BV16" s="30">
        <f t="shared" si="29"/>
        <v>0</v>
      </c>
      <c r="BX16" s="28">
        <f t="shared" si="30"/>
        <v>1500</v>
      </c>
      <c r="BY16" s="29">
        <f t="shared" si="31"/>
        <v>0</v>
      </c>
      <c r="BZ16" s="29">
        <f t="shared" si="32"/>
        <v>0</v>
      </c>
      <c r="CA16" s="29">
        <f t="shared" si="33"/>
        <v>0</v>
      </c>
      <c r="CB16" s="29">
        <f t="shared" si="34"/>
        <v>25</v>
      </c>
      <c r="CC16" s="30">
        <f t="shared" si="35"/>
        <v>1525</v>
      </c>
      <c r="CD16" s="156">
        <f t="shared" si="6"/>
        <v>1378.3333333333333</v>
      </c>
      <c r="CE16" s="22">
        <f t="shared" si="36"/>
        <v>3</v>
      </c>
      <c r="CF16" s="156">
        <f t="shared" si="7"/>
        <v>1338.3333333333333</v>
      </c>
      <c r="CG16" s="22">
        <f t="shared" si="37"/>
        <v>4</v>
      </c>
      <c r="CH16" s="156">
        <f t="shared" si="8"/>
        <v>1298.3333333333333</v>
      </c>
      <c r="CI16" s="22">
        <f t="shared" si="38"/>
        <v>5</v>
      </c>
      <c r="CJ16" s="22">
        <f t="shared" si="9"/>
        <v>13.585746102449889</v>
      </c>
      <c r="CK16" s="22">
        <f t="shared" si="10"/>
        <v>13.585746102449889</v>
      </c>
      <c r="CM16" s="22">
        <f t="shared" si="11"/>
        <v>10.714285714285714</v>
      </c>
      <c r="CN16" s="22">
        <f t="shared" si="12"/>
        <v>17.307692307692307</v>
      </c>
      <c r="CO16" s="22">
        <f t="shared" si="13"/>
        <v>11.475409836065573</v>
      </c>
      <c r="CP16" s="22">
        <f t="shared" si="14"/>
        <v>12.5</v>
      </c>
      <c r="CQ16" s="22">
        <f t="shared" si="15"/>
        <v>20</v>
      </c>
      <c r="CR16" s="22">
        <f t="shared" si="15"/>
        <v>0</v>
      </c>
      <c r="CS16" s="22">
        <f t="shared" si="15"/>
        <v>0</v>
      </c>
      <c r="CT16" s="22" t="e">
        <f t="shared" si="15"/>
        <v>#DIV/0!</v>
      </c>
      <c r="CU16" s="22" t="e">
        <f t="shared" si="15"/>
        <v>#DIV/0!</v>
      </c>
      <c r="CV16" s="22" t="e">
        <f t="shared" si="16"/>
        <v>#DIV/0!</v>
      </c>
      <c r="CW16" s="22">
        <f t="shared" si="16"/>
        <v>0</v>
      </c>
      <c r="CX16" s="22">
        <f t="shared" si="16"/>
        <v>0</v>
      </c>
      <c r="CY16" s="22" t="e">
        <f t="shared" si="16"/>
        <v>#DIV/0!</v>
      </c>
      <c r="CZ16" s="22" t="e">
        <f t="shared" si="16"/>
        <v>#DIV/0!</v>
      </c>
      <c r="DA16" s="22">
        <f t="shared" si="17"/>
        <v>33.333333333333336</v>
      </c>
      <c r="DB16" s="22">
        <f t="shared" si="17"/>
        <v>0</v>
      </c>
      <c r="DC16" s="22">
        <f t="shared" si="17"/>
        <v>0</v>
      </c>
      <c r="DE16" s="22">
        <f t="shared" si="39"/>
        <v>1</v>
      </c>
      <c r="DF16" s="22">
        <f t="shared" si="39"/>
        <v>1</v>
      </c>
      <c r="DG16" s="22">
        <f t="shared" si="40"/>
        <v>1</v>
      </c>
      <c r="DH16" s="22">
        <f t="shared" si="41"/>
        <v>1</v>
      </c>
      <c r="DI16" s="22">
        <f t="shared" si="18"/>
        <v>1</v>
      </c>
      <c r="DJ16" s="22">
        <f t="shared" si="18"/>
        <v>0</v>
      </c>
      <c r="DK16" s="22">
        <f t="shared" si="18"/>
        <v>0</v>
      </c>
      <c r="DL16" s="22">
        <f t="shared" si="18"/>
        <v>0</v>
      </c>
      <c r="DM16" s="22">
        <f t="shared" si="18"/>
        <v>0</v>
      </c>
      <c r="DN16" s="22">
        <f t="shared" si="19"/>
        <v>0</v>
      </c>
      <c r="DO16" s="22">
        <f t="shared" si="42"/>
        <v>0</v>
      </c>
      <c r="DP16" s="22">
        <f t="shared" si="42"/>
        <v>0</v>
      </c>
      <c r="DQ16" s="22">
        <f t="shared" si="42"/>
        <v>0</v>
      </c>
      <c r="DR16" s="22">
        <f t="shared" si="43"/>
        <v>1</v>
      </c>
      <c r="DS16" s="22">
        <f t="shared" si="44"/>
        <v>0</v>
      </c>
    </row>
    <row r="17" spans="1:123" ht="15.75" thickBot="1">
      <c r="A17" s="104" t="s">
        <v>88</v>
      </c>
      <c r="B17" s="98">
        <v>15</v>
      </c>
      <c r="C17" s="115" t="s">
        <v>103</v>
      </c>
      <c r="D17" s="99" t="s">
        <v>36</v>
      </c>
      <c r="E17" s="31">
        <v>1</v>
      </c>
      <c r="F17" s="31">
        <v>1</v>
      </c>
      <c r="G17" s="31">
        <v>4</v>
      </c>
      <c r="H17" s="31">
        <v>1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99" t="s">
        <v>36</v>
      </c>
      <c r="U17" s="31">
        <v>1</v>
      </c>
      <c r="V17" s="31">
        <v>1</v>
      </c>
      <c r="W17" s="31">
        <v>3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48"/>
      <c r="AK17" s="89"/>
      <c r="AL17" s="31"/>
      <c r="AM17" s="31"/>
      <c r="AN17" s="34"/>
      <c r="AO17" s="34"/>
      <c r="AP17" s="34"/>
      <c r="AQ17" s="34"/>
      <c r="AR17" s="35"/>
      <c r="AS17" s="31"/>
      <c r="AT17" s="31"/>
      <c r="AU17" s="31"/>
      <c r="AV17" s="31"/>
      <c r="AW17" s="31"/>
      <c r="AX17" s="31"/>
      <c r="AY17" s="31"/>
      <c r="AZ17" s="36">
        <f t="shared" si="20"/>
        <v>2</v>
      </c>
      <c r="BA17" s="37">
        <f t="shared" si="0"/>
        <v>2</v>
      </c>
      <c r="BB17" s="38">
        <f t="shared" si="0"/>
        <v>2</v>
      </c>
      <c r="BC17" s="29">
        <f t="shared" si="21"/>
        <v>4</v>
      </c>
      <c r="BD17" s="38">
        <f t="shared" si="1"/>
        <v>7</v>
      </c>
      <c r="BE17" s="29">
        <f t="shared" si="22"/>
        <v>11</v>
      </c>
      <c r="BF17" s="38">
        <f t="shared" si="2"/>
        <v>1</v>
      </c>
      <c r="BG17" s="29">
        <f t="shared" si="23"/>
        <v>12</v>
      </c>
      <c r="BH17" s="38">
        <f t="shared" si="3"/>
        <v>0</v>
      </c>
      <c r="BI17" s="38">
        <f t="shared" si="3"/>
        <v>0</v>
      </c>
      <c r="BJ17" s="38">
        <f t="shared" si="3"/>
        <v>0</v>
      </c>
      <c r="BK17" s="38">
        <f t="shared" si="24"/>
        <v>0</v>
      </c>
      <c r="BL17" s="38">
        <f t="shared" si="24"/>
        <v>0</v>
      </c>
      <c r="BM17" s="29">
        <f t="shared" si="25"/>
        <v>0</v>
      </c>
      <c r="BN17" s="38">
        <f t="shared" si="4"/>
        <v>0</v>
      </c>
      <c r="BO17" s="38">
        <f t="shared" si="4"/>
        <v>0</v>
      </c>
      <c r="BP17" s="38">
        <f t="shared" si="26"/>
        <v>0</v>
      </c>
      <c r="BQ17" s="38">
        <f t="shared" si="27"/>
        <v>0</v>
      </c>
      <c r="BR17" s="38">
        <f t="shared" si="27"/>
        <v>0</v>
      </c>
      <c r="BS17" s="29">
        <f t="shared" si="28"/>
        <v>0</v>
      </c>
      <c r="BT17" s="38">
        <f t="shared" si="5"/>
        <v>0</v>
      </c>
      <c r="BU17" s="39">
        <f t="shared" si="5"/>
        <v>0</v>
      </c>
      <c r="BV17" s="39">
        <f t="shared" si="29"/>
        <v>0</v>
      </c>
      <c r="BW17" s="40"/>
      <c r="BX17" s="37">
        <f t="shared" si="30"/>
        <v>820</v>
      </c>
      <c r="BY17" s="38">
        <f t="shared" si="31"/>
        <v>0</v>
      </c>
      <c r="BZ17" s="38">
        <f t="shared" si="32"/>
        <v>0</v>
      </c>
      <c r="CA17" s="38">
        <f t="shared" si="33"/>
        <v>0</v>
      </c>
      <c r="CB17" s="38">
        <f t="shared" si="34"/>
        <v>0</v>
      </c>
      <c r="CC17" s="30">
        <f t="shared" si="35"/>
        <v>820</v>
      </c>
      <c r="CD17" s="156">
        <f t="shared" si="6"/>
        <v>673.33333333333337</v>
      </c>
      <c r="CE17" s="22">
        <f t="shared" si="36"/>
        <v>3</v>
      </c>
      <c r="CF17" s="156">
        <f t="shared" si="7"/>
        <v>633.33333333333337</v>
      </c>
      <c r="CG17" s="22">
        <f t="shared" si="37"/>
        <v>4</v>
      </c>
      <c r="CH17" s="156">
        <f t="shared" si="8"/>
        <v>593.33333333333337</v>
      </c>
      <c r="CI17" s="22">
        <f t="shared" si="38"/>
        <v>5</v>
      </c>
      <c r="CJ17">
        <f t="shared" si="9"/>
        <v>7.3051224944320721</v>
      </c>
      <c r="CK17">
        <f t="shared" si="10"/>
        <v>7.3051224944320721</v>
      </c>
      <c r="CM17">
        <f t="shared" si="11"/>
        <v>7.1428571428571423</v>
      </c>
      <c r="CN17">
        <f t="shared" si="12"/>
        <v>3.8461538461538458</v>
      </c>
      <c r="CO17">
        <f t="shared" si="13"/>
        <v>11.475409836065573</v>
      </c>
      <c r="CP17">
        <f t="shared" si="14"/>
        <v>12.5</v>
      </c>
      <c r="CQ17">
        <f t="shared" si="15"/>
        <v>0</v>
      </c>
      <c r="CR17">
        <f t="shared" si="15"/>
        <v>0</v>
      </c>
      <c r="CS17">
        <f t="shared" si="15"/>
        <v>0</v>
      </c>
      <c r="CT17" t="e">
        <f t="shared" si="15"/>
        <v>#DIV/0!</v>
      </c>
      <c r="CU17" t="e">
        <f t="shared" si="15"/>
        <v>#DIV/0!</v>
      </c>
      <c r="CV17" t="e">
        <f t="shared" si="16"/>
        <v>#DIV/0!</v>
      </c>
      <c r="CW17">
        <f t="shared" si="16"/>
        <v>0</v>
      </c>
      <c r="CX17">
        <f t="shared" si="16"/>
        <v>0</v>
      </c>
      <c r="CY17" t="e">
        <f t="shared" si="16"/>
        <v>#DIV/0!</v>
      </c>
      <c r="CZ17" t="e">
        <f t="shared" si="16"/>
        <v>#DIV/0!</v>
      </c>
      <c r="DA17">
        <f t="shared" si="17"/>
        <v>0</v>
      </c>
      <c r="DB17">
        <f t="shared" si="17"/>
        <v>0</v>
      </c>
      <c r="DC17">
        <f t="shared" si="17"/>
        <v>0</v>
      </c>
      <c r="DE17" s="22">
        <f t="shared" si="39"/>
        <v>1</v>
      </c>
      <c r="DF17" s="22">
        <f t="shared" si="39"/>
        <v>1</v>
      </c>
      <c r="DG17" s="22">
        <f t="shared" si="40"/>
        <v>1</v>
      </c>
      <c r="DH17" s="22">
        <f t="shared" si="41"/>
        <v>1</v>
      </c>
      <c r="DI17" s="22">
        <f t="shared" si="18"/>
        <v>0</v>
      </c>
      <c r="DJ17" s="22">
        <f t="shared" si="18"/>
        <v>0</v>
      </c>
      <c r="DK17" s="22">
        <f t="shared" si="18"/>
        <v>0</v>
      </c>
      <c r="DL17" s="22">
        <f t="shared" si="18"/>
        <v>0</v>
      </c>
      <c r="DM17" s="22">
        <f t="shared" si="18"/>
        <v>0</v>
      </c>
      <c r="DN17" s="22">
        <f t="shared" si="19"/>
        <v>0</v>
      </c>
      <c r="DO17" s="22">
        <f t="shared" si="42"/>
        <v>0</v>
      </c>
      <c r="DP17" s="22">
        <f t="shared" si="42"/>
        <v>0</v>
      </c>
      <c r="DQ17" s="22">
        <f t="shared" si="42"/>
        <v>0</v>
      </c>
      <c r="DR17" s="22">
        <f t="shared" si="43"/>
        <v>0</v>
      </c>
      <c r="DS17" s="22">
        <f t="shared" si="44"/>
        <v>0</v>
      </c>
    </row>
    <row r="18" spans="1:123" ht="15.75" thickBot="1">
      <c r="A18" s="104" t="s">
        <v>88</v>
      </c>
      <c r="B18" s="98">
        <v>16</v>
      </c>
      <c r="C18" s="115" t="s">
        <v>104</v>
      </c>
      <c r="D18" s="99" t="s">
        <v>70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99" t="s">
        <v>36</v>
      </c>
      <c r="U18" s="31"/>
      <c r="V18" s="31"/>
      <c r="W18" s="31">
        <v>1</v>
      </c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83"/>
      <c r="AK18" s="89"/>
      <c r="AL18" s="31"/>
      <c r="AM18" s="31"/>
      <c r="AN18" s="34"/>
      <c r="AO18" s="34"/>
      <c r="AP18" s="34"/>
      <c r="AQ18" s="34"/>
      <c r="AR18" s="35"/>
      <c r="AS18" s="31"/>
      <c r="AT18" s="31"/>
      <c r="AU18" s="31"/>
      <c r="AV18" s="31"/>
      <c r="AW18" s="31"/>
      <c r="AX18" s="31"/>
      <c r="AY18" s="31"/>
      <c r="AZ18" s="36">
        <f t="shared" si="20"/>
        <v>1</v>
      </c>
      <c r="BA18" s="37">
        <f t="shared" si="0"/>
        <v>0</v>
      </c>
      <c r="BB18" s="38">
        <f t="shared" si="0"/>
        <v>0</v>
      </c>
      <c r="BC18" s="29">
        <f t="shared" si="21"/>
        <v>0</v>
      </c>
      <c r="BD18" s="38">
        <f t="shared" si="1"/>
        <v>1</v>
      </c>
      <c r="BE18" s="29">
        <f t="shared" si="22"/>
        <v>1</v>
      </c>
      <c r="BF18" s="38">
        <f t="shared" si="2"/>
        <v>0</v>
      </c>
      <c r="BG18" s="29">
        <f t="shared" si="23"/>
        <v>1</v>
      </c>
      <c r="BH18" s="38">
        <f t="shared" si="3"/>
        <v>0</v>
      </c>
      <c r="BI18" s="38">
        <f t="shared" si="3"/>
        <v>0</v>
      </c>
      <c r="BJ18" s="38">
        <f t="shared" si="3"/>
        <v>0</v>
      </c>
      <c r="BK18" s="38">
        <f t="shared" si="24"/>
        <v>0</v>
      </c>
      <c r="BL18" s="38">
        <f t="shared" si="24"/>
        <v>0</v>
      </c>
      <c r="BM18" s="29">
        <f t="shared" si="25"/>
        <v>0</v>
      </c>
      <c r="BN18" s="38">
        <f t="shared" si="4"/>
        <v>0</v>
      </c>
      <c r="BO18" s="38">
        <f t="shared" si="4"/>
        <v>0</v>
      </c>
      <c r="BP18" s="38">
        <f t="shared" si="26"/>
        <v>0</v>
      </c>
      <c r="BQ18" s="38">
        <f t="shared" si="27"/>
        <v>0</v>
      </c>
      <c r="BR18" s="38">
        <f t="shared" si="27"/>
        <v>0</v>
      </c>
      <c r="BS18" s="29">
        <f t="shared" si="28"/>
        <v>0</v>
      </c>
      <c r="BT18" s="38">
        <f t="shared" si="5"/>
        <v>0</v>
      </c>
      <c r="BU18" s="39">
        <f t="shared" si="5"/>
        <v>0</v>
      </c>
      <c r="BV18" s="39">
        <f t="shared" si="29"/>
        <v>0</v>
      </c>
      <c r="BW18" s="40"/>
      <c r="BX18" s="37">
        <f t="shared" si="30"/>
        <v>60</v>
      </c>
      <c r="BY18" s="38">
        <f t="shared" si="31"/>
        <v>0</v>
      </c>
      <c r="BZ18" s="38">
        <f t="shared" si="32"/>
        <v>0</v>
      </c>
      <c r="CA18" s="38">
        <f t="shared" si="33"/>
        <v>0</v>
      </c>
      <c r="CB18" s="38">
        <f t="shared" si="34"/>
        <v>0</v>
      </c>
      <c r="CC18" s="30">
        <f t="shared" si="35"/>
        <v>60</v>
      </c>
      <c r="CD18" s="156">
        <f t="shared" si="6"/>
        <v>-13.333333333333329</v>
      </c>
      <c r="CE18" s="22" t="str">
        <f t="shared" si="36"/>
        <v>NAO</v>
      </c>
      <c r="CF18" s="156">
        <f t="shared" si="7"/>
        <v>-33.333333333333329</v>
      </c>
      <c r="CG18" s="22" t="str">
        <f t="shared" si="37"/>
        <v>NAO</v>
      </c>
      <c r="CH18" s="156">
        <f t="shared" si="8"/>
        <v>-53.333333333333329</v>
      </c>
      <c r="CI18" s="22" t="str">
        <f t="shared" si="38"/>
        <v>NAO</v>
      </c>
      <c r="CJ18">
        <f t="shared" si="9"/>
        <v>0.53452115812917589</v>
      </c>
      <c r="CK18">
        <f t="shared" si="10"/>
        <v>0.53452115812917589</v>
      </c>
      <c r="CM18">
        <f t="shared" si="11"/>
        <v>0</v>
      </c>
      <c r="CN18">
        <f t="shared" si="12"/>
        <v>0</v>
      </c>
      <c r="CO18">
        <f t="shared" si="13"/>
        <v>1.639344262295082</v>
      </c>
      <c r="CP18">
        <f t="shared" si="14"/>
        <v>0</v>
      </c>
      <c r="CQ18">
        <f t="shared" si="15"/>
        <v>0</v>
      </c>
      <c r="CR18">
        <f t="shared" si="15"/>
        <v>0</v>
      </c>
      <c r="CS18">
        <f t="shared" si="15"/>
        <v>0</v>
      </c>
      <c r="CT18" t="e">
        <f t="shared" si="15"/>
        <v>#DIV/0!</v>
      </c>
      <c r="CU18" t="e">
        <f t="shared" si="15"/>
        <v>#DIV/0!</v>
      </c>
      <c r="CV18" t="e">
        <f t="shared" si="16"/>
        <v>#DIV/0!</v>
      </c>
      <c r="CW18">
        <f t="shared" si="16"/>
        <v>0</v>
      </c>
      <c r="CX18">
        <f t="shared" si="16"/>
        <v>0</v>
      </c>
      <c r="CY18" t="e">
        <f t="shared" si="16"/>
        <v>#DIV/0!</v>
      </c>
      <c r="CZ18" t="e">
        <f t="shared" si="16"/>
        <v>#DIV/0!</v>
      </c>
      <c r="DA18">
        <f t="shared" si="17"/>
        <v>0</v>
      </c>
      <c r="DB18">
        <f t="shared" si="17"/>
        <v>0</v>
      </c>
      <c r="DC18">
        <f t="shared" si="17"/>
        <v>0</v>
      </c>
      <c r="DE18" s="22">
        <f t="shared" si="39"/>
        <v>0</v>
      </c>
      <c r="DF18" s="22">
        <f t="shared" si="39"/>
        <v>0</v>
      </c>
      <c r="DG18" s="22">
        <f t="shared" si="40"/>
        <v>1</v>
      </c>
      <c r="DH18" s="22">
        <f t="shared" si="41"/>
        <v>0</v>
      </c>
      <c r="DI18" s="22">
        <f t="shared" si="18"/>
        <v>0</v>
      </c>
      <c r="DJ18" s="22">
        <f t="shared" si="18"/>
        <v>0</v>
      </c>
      <c r="DK18" s="22">
        <f t="shared" si="18"/>
        <v>0</v>
      </c>
      <c r="DL18" s="22">
        <f t="shared" si="18"/>
        <v>0</v>
      </c>
      <c r="DM18" s="22">
        <f t="shared" si="18"/>
        <v>0</v>
      </c>
      <c r="DN18" s="22">
        <f t="shared" si="19"/>
        <v>0</v>
      </c>
      <c r="DO18" s="22">
        <f t="shared" si="42"/>
        <v>0</v>
      </c>
      <c r="DP18" s="22">
        <f t="shared" si="42"/>
        <v>0</v>
      </c>
      <c r="DQ18" s="22">
        <f t="shared" si="42"/>
        <v>0</v>
      </c>
      <c r="DR18" s="22">
        <f t="shared" si="43"/>
        <v>0</v>
      </c>
      <c r="DS18" s="22">
        <f t="shared" si="44"/>
        <v>0</v>
      </c>
    </row>
    <row r="19" spans="1:123" ht="15.75" thickBot="1">
      <c r="A19" s="104" t="s">
        <v>88</v>
      </c>
      <c r="B19" s="98">
        <v>17</v>
      </c>
      <c r="C19" s="115" t="s">
        <v>105</v>
      </c>
      <c r="D19" s="99" t="s">
        <v>36</v>
      </c>
      <c r="E19" s="31">
        <v>2</v>
      </c>
      <c r="F19" s="31">
        <v>4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99" t="s">
        <v>36</v>
      </c>
      <c r="U19" s="31">
        <v>2</v>
      </c>
      <c r="V19" s="31">
        <v>3</v>
      </c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48"/>
      <c r="AK19" s="89"/>
      <c r="AL19" s="31"/>
      <c r="AM19" s="31"/>
      <c r="AN19" s="34"/>
      <c r="AO19" s="34"/>
      <c r="AP19" s="34"/>
      <c r="AQ19" s="34"/>
      <c r="AR19" s="35"/>
      <c r="AS19" s="31"/>
      <c r="AT19" s="31"/>
      <c r="AU19" s="31"/>
      <c r="AV19" s="31"/>
      <c r="AW19" s="31"/>
      <c r="AX19" s="31"/>
      <c r="AY19" s="31"/>
      <c r="AZ19" s="36">
        <f t="shared" si="20"/>
        <v>2</v>
      </c>
      <c r="BA19" s="37">
        <f t="shared" ref="BA19:BB20" si="45">SUM(E19,U19,AK19)</f>
        <v>4</v>
      </c>
      <c r="BB19" s="38">
        <f t="shared" si="45"/>
        <v>7</v>
      </c>
      <c r="BC19" s="29">
        <f t="shared" si="21"/>
        <v>11</v>
      </c>
      <c r="BD19" s="38">
        <f t="shared" si="1"/>
        <v>0</v>
      </c>
      <c r="BE19" s="29">
        <f t="shared" si="22"/>
        <v>11</v>
      </c>
      <c r="BF19" s="38">
        <f t="shared" si="2"/>
        <v>0</v>
      </c>
      <c r="BG19" s="29">
        <f t="shared" si="23"/>
        <v>11</v>
      </c>
      <c r="BH19" s="38">
        <f t="shared" si="3"/>
        <v>0</v>
      </c>
      <c r="BI19" s="38">
        <f t="shared" si="3"/>
        <v>0</v>
      </c>
      <c r="BJ19" s="38">
        <f t="shared" si="3"/>
        <v>0</v>
      </c>
      <c r="BK19" s="38">
        <f t="shared" si="24"/>
        <v>0</v>
      </c>
      <c r="BL19" s="38">
        <f t="shared" si="24"/>
        <v>0</v>
      </c>
      <c r="BM19" s="29">
        <f t="shared" si="25"/>
        <v>0</v>
      </c>
      <c r="BN19" s="38">
        <f t="shared" si="4"/>
        <v>0</v>
      </c>
      <c r="BO19" s="38">
        <f t="shared" si="4"/>
        <v>0</v>
      </c>
      <c r="BP19" s="38">
        <f t="shared" si="26"/>
        <v>0</v>
      </c>
      <c r="BQ19" s="38">
        <f t="shared" si="27"/>
        <v>0</v>
      </c>
      <c r="BR19" s="38">
        <f t="shared" si="27"/>
        <v>0</v>
      </c>
      <c r="BS19" s="29">
        <f t="shared" si="28"/>
        <v>0</v>
      </c>
      <c r="BT19" s="38">
        <f t="shared" si="5"/>
        <v>0</v>
      </c>
      <c r="BU19" s="39">
        <f t="shared" si="5"/>
        <v>0</v>
      </c>
      <c r="BV19" s="39">
        <f t="shared" si="29"/>
        <v>0</v>
      </c>
      <c r="BW19" s="40"/>
      <c r="BX19" s="37">
        <f t="shared" si="30"/>
        <v>960</v>
      </c>
      <c r="BY19" s="38">
        <f t="shared" si="31"/>
        <v>0</v>
      </c>
      <c r="BZ19" s="38">
        <f t="shared" si="32"/>
        <v>0</v>
      </c>
      <c r="CA19" s="38">
        <f t="shared" si="33"/>
        <v>0</v>
      </c>
      <c r="CB19" s="38">
        <f t="shared" si="34"/>
        <v>0</v>
      </c>
      <c r="CC19" s="30">
        <f t="shared" si="35"/>
        <v>960</v>
      </c>
      <c r="CD19" s="156">
        <f t="shared" si="6"/>
        <v>813.33333333333337</v>
      </c>
      <c r="CE19" s="22">
        <f t="shared" si="36"/>
        <v>3</v>
      </c>
      <c r="CF19" s="156">
        <f t="shared" si="7"/>
        <v>773.33333333333337</v>
      </c>
      <c r="CG19" s="22">
        <f t="shared" si="37"/>
        <v>4</v>
      </c>
      <c r="CH19" s="156">
        <f t="shared" si="8"/>
        <v>733.33333333333337</v>
      </c>
      <c r="CI19" s="22">
        <f t="shared" si="38"/>
        <v>5</v>
      </c>
      <c r="CJ19">
        <f t="shared" si="9"/>
        <v>8.5523385300668142</v>
      </c>
      <c r="CK19">
        <f t="shared" si="10"/>
        <v>8.5523385300668142</v>
      </c>
      <c r="CM19">
        <f t="shared" si="11"/>
        <v>14.285714285714285</v>
      </c>
      <c r="CN19">
        <f t="shared" si="12"/>
        <v>13.461538461538462</v>
      </c>
      <c r="CO19">
        <f t="shared" si="13"/>
        <v>0</v>
      </c>
      <c r="CP19">
        <f t="shared" si="14"/>
        <v>0</v>
      </c>
      <c r="CQ19">
        <f t="shared" si="15"/>
        <v>0</v>
      </c>
      <c r="CR19">
        <f t="shared" si="15"/>
        <v>0</v>
      </c>
      <c r="CS19">
        <f t="shared" si="15"/>
        <v>0</v>
      </c>
      <c r="CT19" t="e">
        <f t="shared" si="15"/>
        <v>#DIV/0!</v>
      </c>
      <c r="CU19" t="e">
        <f t="shared" si="15"/>
        <v>#DIV/0!</v>
      </c>
      <c r="CV19" t="e">
        <f t="shared" si="16"/>
        <v>#DIV/0!</v>
      </c>
      <c r="CW19">
        <f t="shared" si="16"/>
        <v>0</v>
      </c>
      <c r="CX19">
        <f t="shared" si="16"/>
        <v>0</v>
      </c>
      <c r="CY19" t="e">
        <f t="shared" si="16"/>
        <v>#DIV/0!</v>
      </c>
      <c r="CZ19" t="e">
        <f t="shared" si="16"/>
        <v>#DIV/0!</v>
      </c>
      <c r="DA19">
        <f t="shared" si="17"/>
        <v>0</v>
      </c>
      <c r="DB19">
        <f t="shared" si="17"/>
        <v>0</v>
      </c>
      <c r="DC19">
        <f t="shared" si="17"/>
        <v>0</v>
      </c>
      <c r="DE19" s="22">
        <f t="shared" si="39"/>
        <v>1</v>
      </c>
      <c r="DF19" s="22">
        <f t="shared" si="39"/>
        <v>1</v>
      </c>
      <c r="DG19" s="22">
        <f t="shared" si="40"/>
        <v>0</v>
      </c>
      <c r="DH19" s="22">
        <f t="shared" si="41"/>
        <v>0</v>
      </c>
      <c r="DI19" s="22">
        <f t="shared" ref="DI19:DM20" si="46">COUNTIF(BH19,"&lt;&gt;0")</f>
        <v>0</v>
      </c>
      <c r="DJ19" s="22">
        <f t="shared" si="46"/>
        <v>0</v>
      </c>
      <c r="DK19" s="22">
        <f t="shared" si="46"/>
        <v>0</v>
      </c>
      <c r="DL19" s="22">
        <f t="shared" si="46"/>
        <v>0</v>
      </c>
      <c r="DM19" s="22">
        <f t="shared" si="46"/>
        <v>0</v>
      </c>
      <c r="DN19" s="22">
        <f t="shared" si="19"/>
        <v>0</v>
      </c>
      <c r="DO19" s="22">
        <f t="shared" si="42"/>
        <v>0</v>
      </c>
      <c r="DP19" s="22">
        <f t="shared" si="42"/>
        <v>0</v>
      </c>
      <c r="DQ19" s="22">
        <f t="shared" si="42"/>
        <v>0</v>
      </c>
      <c r="DR19" s="22">
        <f t="shared" si="43"/>
        <v>0</v>
      </c>
      <c r="DS19" s="22">
        <f t="shared" si="44"/>
        <v>0</v>
      </c>
    </row>
    <row r="20" spans="1:123" ht="15.75" thickBot="1">
      <c r="A20" s="104" t="s">
        <v>88</v>
      </c>
      <c r="B20" s="98">
        <v>18</v>
      </c>
      <c r="C20" s="115" t="s">
        <v>106</v>
      </c>
      <c r="D20" s="99" t="s">
        <v>70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99" t="s">
        <v>36</v>
      </c>
      <c r="U20" s="31">
        <v>1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48"/>
      <c r="AK20" s="89"/>
      <c r="AL20" s="31"/>
      <c r="AM20" s="31"/>
      <c r="AN20" s="34"/>
      <c r="AO20" s="34"/>
      <c r="AP20" s="34"/>
      <c r="AQ20" s="34"/>
      <c r="AR20" s="35"/>
      <c r="AS20" s="31"/>
      <c r="AT20" s="31"/>
      <c r="AU20" s="31"/>
      <c r="AV20" s="31"/>
      <c r="AW20" s="31"/>
      <c r="AX20" s="31"/>
      <c r="AY20" s="31"/>
      <c r="AZ20" s="36">
        <f t="shared" si="20"/>
        <v>1</v>
      </c>
      <c r="BA20" s="37">
        <f t="shared" si="45"/>
        <v>1</v>
      </c>
      <c r="BB20" s="38">
        <f t="shared" si="45"/>
        <v>0</v>
      </c>
      <c r="BC20" s="29">
        <f t="shared" si="21"/>
        <v>1</v>
      </c>
      <c r="BD20" s="38">
        <f t="shared" si="1"/>
        <v>0</v>
      </c>
      <c r="BE20" s="29">
        <f t="shared" si="22"/>
        <v>1</v>
      </c>
      <c r="BF20" s="38">
        <f t="shared" si="2"/>
        <v>0</v>
      </c>
      <c r="BG20" s="29">
        <f t="shared" si="23"/>
        <v>1</v>
      </c>
      <c r="BH20" s="38">
        <f t="shared" si="3"/>
        <v>0</v>
      </c>
      <c r="BI20" s="38">
        <f t="shared" si="3"/>
        <v>0</v>
      </c>
      <c r="BJ20" s="38">
        <f t="shared" si="3"/>
        <v>0</v>
      </c>
      <c r="BK20" s="38">
        <f t="shared" si="24"/>
        <v>0</v>
      </c>
      <c r="BL20" s="38">
        <f t="shared" si="24"/>
        <v>0</v>
      </c>
      <c r="BM20" s="29">
        <f t="shared" si="25"/>
        <v>0</v>
      </c>
      <c r="BN20" s="38">
        <f t="shared" si="4"/>
        <v>0</v>
      </c>
      <c r="BO20" s="38">
        <f t="shared" si="4"/>
        <v>0</v>
      </c>
      <c r="BP20" s="38">
        <f t="shared" si="26"/>
        <v>0</v>
      </c>
      <c r="BQ20" s="38">
        <f t="shared" si="27"/>
        <v>0</v>
      </c>
      <c r="BR20" s="38">
        <f t="shared" si="27"/>
        <v>0</v>
      </c>
      <c r="BS20" s="29">
        <f t="shared" si="28"/>
        <v>0</v>
      </c>
      <c r="BT20" s="38">
        <f t="shared" si="5"/>
        <v>0</v>
      </c>
      <c r="BU20" s="39">
        <f t="shared" si="5"/>
        <v>0</v>
      </c>
      <c r="BV20" s="39">
        <f t="shared" si="29"/>
        <v>0</v>
      </c>
      <c r="BW20" s="40"/>
      <c r="BX20" s="37">
        <f t="shared" si="30"/>
        <v>100</v>
      </c>
      <c r="BY20" s="38">
        <f t="shared" si="31"/>
        <v>0</v>
      </c>
      <c r="BZ20" s="38">
        <f t="shared" si="32"/>
        <v>0</v>
      </c>
      <c r="CA20" s="38">
        <f t="shared" si="33"/>
        <v>0</v>
      </c>
      <c r="CB20" s="38">
        <f t="shared" si="34"/>
        <v>0</v>
      </c>
      <c r="CC20" s="30">
        <f t="shared" si="35"/>
        <v>100</v>
      </c>
      <c r="CD20" s="156">
        <f t="shared" si="6"/>
        <v>26.666666666666671</v>
      </c>
      <c r="CE20" s="22">
        <f t="shared" si="36"/>
        <v>3</v>
      </c>
      <c r="CF20" s="156">
        <f t="shared" si="7"/>
        <v>6.6666666666666714</v>
      </c>
      <c r="CG20" s="22">
        <f t="shared" si="37"/>
        <v>4</v>
      </c>
      <c r="CH20" s="156">
        <f t="shared" si="8"/>
        <v>-13.333333333333329</v>
      </c>
      <c r="CI20" s="22" t="str">
        <f t="shared" si="38"/>
        <v>NAO</v>
      </c>
      <c r="CJ20">
        <f t="shared" si="9"/>
        <v>0.89086859688195985</v>
      </c>
      <c r="CK20">
        <f t="shared" si="10"/>
        <v>0.89086859688195985</v>
      </c>
      <c r="CM20">
        <f t="shared" si="11"/>
        <v>3.5714285714285712</v>
      </c>
      <c r="CN20">
        <f t="shared" si="12"/>
        <v>0</v>
      </c>
      <c r="CO20">
        <f t="shared" si="13"/>
        <v>0</v>
      </c>
      <c r="CP20">
        <f t="shared" si="14"/>
        <v>0</v>
      </c>
      <c r="CQ20">
        <f t="shared" si="15"/>
        <v>0</v>
      </c>
      <c r="CR20">
        <f t="shared" si="15"/>
        <v>0</v>
      </c>
      <c r="CS20">
        <f t="shared" si="15"/>
        <v>0</v>
      </c>
      <c r="CT20" t="e">
        <f t="shared" si="15"/>
        <v>#DIV/0!</v>
      </c>
      <c r="CU20" t="e">
        <f t="shared" si="15"/>
        <v>#DIV/0!</v>
      </c>
      <c r="CV20" t="e">
        <f t="shared" si="16"/>
        <v>#DIV/0!</v>
      </c>
      <c r="CW20">
        <f t="shared" si="16"/>
        <v>0</v>
      </c>
      <c r="CX20">
        <f t="shared" si="16"/>
        <v>0</v>
      </c>
      <c r="CY20" t="e">
        <f t="shared" si="16"/>
        <v>#DIV/0!</v>
      </c>
      <c r="CZ20" t="e">
        <f t="shared" si="16"/>
        <v>#DIV/0!</v>
      </c>
      <c r="DA20">
        <f t="shared" si="17"/>
        <v>0</v>
      </c>
      <c r="DB20">
        <f t="shared" si="17"/>
        <v>0</v>
      </c>
      <c r="DC20">
        <f t="shared" si="17"/>
        <v>0</v>
      </c>
      <c r="DE20" s="22">
        <f t="shared" si="39"/>
        <v>1</v>
      </c>
      <c r="DF20" s="22">
        <f t="shared" si="39"/>
        <v>0</v>
      </c>
      <c r="DG20" s="22">
        <f t="shared" si="40"/>
        <v>0</v>
      </c>
      <c r="DH20" s="22">
        <f t="shared" si="41"/>
        <v>0</v>
      </c>
      <c r="DI20" s="22">
        <f t="shared" si="46"/>
        <v>0</v>
      </c>
      <c r="DJ20" s="22">
        <f t="shared" si="46"/>
        <v>0</v>
      </c>
      <c r="DK20" s="22">
        <f t="shared" si="46"/>
        <v>0</v>
      </c>
      <c r="DL20" s="22">
        <f t="shared" si="46"/>
        <v>0</v>
      </c>
      <c r="DM20" s="22">
        <f t="shared" si="46"/>
        <v>0</v>
      </c>
      <c r="DN20" s="22">
        <f t="shared" si="19"/>
        <v>0</v>
      </c>
      <c r="DO20" s="22">
        <f t="shared" si="42"/>
        <v>0</v>
      </c>
      <c r="DP20" s="22">
        <f t="shared" si="42"/>
        <v>0</v>
      </c>
      <c r="DQ20" s="22">
        <f t="shared" si="42"/>
        <v>0</v>
      </c>
      <c r="DR20" s="22">
        <f t="shared" si="43"/>
        <v>0</v>
      </c>
      <c r="DS20" s="22">
        <f t="shared" si="44"/>
        <v>0</v>
      </c>
    </row>
    <row r="21" spans="1:123" ht="15.75" thickBot="1">
      <c r="A21" s="104" t="s">
        <v>88</v>
      </c>
      <c r="B21" s="98">
        <v>19</v>
      </c>
      <c r="C21" s="115" t="s">
        <v>107</v>
      </c>
      <c r="D21" s="99" t="s">
        <v>70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99" t="s">
        <v>70</v>
      </c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48"/>
      <c r="AK21" s="89"/>
      <c r="AL21" s="31"/>
      <c r="AM21" s="31"/>
      <c r="AN21" s="34"/>
      <c r="AO21" s="34"/>
      <c r="AP21" s="34"/>
      <c r="AQ21" s="34"/>
      <c r="AR21" s="35"/>
      <c r="AS21" s="31"/>
      <c r="AT21" s="31"/>
      <c r="AU21" s="31"/>
      <c r="AV21" s="31"/>
      <c r="AW21" s="31"/>
      <c r="AX21" s="31"/>
      <c r="AY21" s="31"/>
      <c r="AZ21" s="36">
        <f t="shared" ref="AZ21:AZ28" si="47">COUNTIF(D21:AY21,"P")</f>
        <v>0</v>
      </c>
      <c r="BA21" s="37">
        <f t="shared" ref="BA21:BA28" si="48">SUM(E21,U21,AK21)</f>
        <v>0</v>
      </c>
      <c r="BB21" s="38">
        <f t="shared" ref="BB21:BB28" si="49">SUM(F21,V21,AL21)</f>
        <v>0</v>
      </c>
      <c r="BC21" s="29">
        <f t="shared" ref="BC21:BC28" si="50">SUM(BA21:BB21)</f>
        <v>0</v>
      </c>
      <c r="BD21" s="38">
        <f t="shared" ref="BD21:BD28" si="51">SUM(G21,W21,AM21)</f>
        <v>0</v>
      </c>
      <c r="BE21" s="29">
        <f t="shared" ref="BE21:BE28" si="52">SUM(BC21:BD21)</f>
        <v>0</v>
      </c>
      <c r="BF21" s="38">
        <f t="shared" ref="BF21:BF28" si="53">SUM(H21,X21,AN21)</f>
        <v>0</v>
      </c>
      <c r="BG21" s="29">
        <f t="shared" ref="BG21:BG28" si="54">BA21+BB21+BD21+BF21</f>
        <v>0</v>
      </c>
      <c r="BH21" s="38">
        <f t="shared" ref="BH21:BH28" si="55">SUM(I21,Y21,AO21)</f>
        <v>0</v>
      </c>
      <c r="BI21" s="38">
        <f t="shared" ref="BI21:BI28" si="56">SUM(J21,Z21,AP21)</f>
        <v>0</v>
      </c>
      <c r="BJ21" s="38">
        <f t="shared" ref="BJ21:BJ28" si="57">SUM(K21,AA21,AQ21)</f>
        <v>0</v>
      </c>
      <c r="BK21" s="38">
        <f t="shared" ref="BK21:BK28" si="58">SUM(AR21,AB21,L21)</f>
        <v>0</v>
      </c>
      <c r="BL21" s="38">
        <f t="shared" ref="BL21:BL28" si="59">SUM(AS21,AC21,M21)</f>
        <v>0</v>
      </c>
      <c r="BM21" s="29">
        <f t="shared" ref="BM21:BM28" si="60">SUM(BK21:BL21)</f>
        <v>0</v>
      </c>
      <c r="BN21" s="38">
        <f t="shared" ref="BN21:BN28" si="61">SUM(AT21,AD21,N21)</f>
        <v>0</v>
      </c>
      <c r="BO21" s="38">
        <f t="shared" ref="BO21:BO28" si="62">SUM(AU21,AE21,O21)</f>
        <v>0</v>
      </c>
      <c r="BP21" s="38">
        <f t="shared" ref="BP21:BP28" si="63">IF(BO21&gt;=3,3,BO21)</f>
        <v>0</v>
      </c>
      <c r="BQ21" s="38">
        <f t="shared" ref="BQ21:BQ28" si="64">SUM(AV21,AF21,P21)</f>
        <v>0</v>
      </c>
      <c r="BR21" s="38">
        <f t="shared" ref="BR21:BR28" si="65">SUM(AW21,AG21,Q21)</f>
        <v>0</v>
      </c>
      <c r="BS21" s="29">
        <f t="shared" ref="BS21:BS28" si="66">SUM(BQ21:BR21)</f>
        <v>0</v>
      </c>
      <c r="BT21" s="38">
        <f t="shared" ref="BT21:BT28" si="67">SUM(AX21,AH21,R21)</f>
        <v>0</v>
      </c>
      <c r="BU21" s="39">
        <f t="shared" ref="BU21:BU28" si="68">SUM(AY21,AI21,S21)</f>
        <v>0</v>
      </c>
      <c r="BV21" s="39">
        <f t="shared" ref="BV21:BV28" si="69">IF(BU21&gt;=3,3,BU21)</f>
        <v>0</v>
      </c>
      <c r="BW21" s="40"/>
      <c r="BX21" s="37">
        <f t="shared" ref="BX21:BX28" si="70">(BA21*100)+(BB21*80)+(BD21*60)+(BF21*40)+(BH21*20)</f>
        <v>0</v>
      </c>
      <c r="BY21" s="38">
        <f t="shared" ref="BY21:BY28" si="71">IF(BI21&gt;3,30,BI21*10)</f>
        <v>0</v>
      </c>
      <c r="BZ21" s="38">
        <f t="shared" ref="BZ21:BZ28" si="72">IF(BJ21&gt;3,15,BJ21*5)</f>
        <v>0</v>
      </c>
      <c r="CA21" s="38">
        <f t="shared" ref="CA21:CA28" si="73">(BK21*200)+(BL21*100)+(BN21*50)+(BP21*20)</f>
        <v>0</v>
      </c>
      <c r="CB21" s="38">
        <f t="shared" ref="CB21:CB28" si="74">(BQ21*100)+(BR21*50)+(BT21*25)+(BV21*10)</f>
        <v>0</v>
      </c>
      <c r="CC21" s="30" t="str">
        <f t="shared" si="35"/>
        <v/>
      </c>
      <c r="CD21" s="156" t="e">
        <f t="shared" si="6"/>
        <v>#VALUE!</v>
      </c>
      <c r="CE21" s="22" t="str">
        <f t="shared" ref="CE21:CE28" si="75">IF(AZ21=0," ",IF(CD21&gt;=0,3,"NAO"))</f>
        <v xml:space="preserve"> </v>
      </c>
      <c r="CF21" s="156" t="e">
        <f t="shared" si="7"/>
        <v>#VALUE!</v>
      </c>
      <c r="CG21" s="22" t="str">
        <f t="shared" ref="CG21:CG28" si="76">IF(AZ21=0," ",IF(CF21&gt;=0,4,"NAO"))</f>
        <v xml:space="preserve"> </v>
      </c>
      <c r="CH21" s="156" t="e">
        <f t="shared" si="8"/>
        <v>#VALUE!</v>
      </c>
      <c r="CI21" s="22" t="str">
        <f t="shared" ref="CI21:CI28" si="77">IF(AZ21=0," ",IF(CH21&gt;=0,5,"NAO"))</f>
        <v xml:space="preserve"> </v>
      </c>
      <c r="CJ21" t="e">
        <f t="shared" ref="CJ21:CJ28" si="78">(CC21)/(SUM($CC$3:$CC$28))*100</f>
        <v>#VALUE!</v>
      </c>
      <c r="CK21" t="e">
        <f t="shared" ref="CK21:CK28" si="79">(CC21/(SUM($CC$3:$CC$28))*100)</f>
        <v>#VALUE!</v>
      </c>
      <c r="CM21">
        <f t="shared" ref="CM21:CM28" si="80">BA21/(SUM(BA$3:BA$28)/100)</f>
        <v>0</v>
      </c>
      <c r="CN21">
        <f t="shared" ref="CN21:CN28" si="81">BB21/(SUM(BB$3:BB$28)/100)</f>
        <v>0</v>
      </c>
      <c r="CO21">
        <f t="shared" ref="CO21:CO28" si="82">BD21/(SUM(BD$3:BD$28)/100)</f>
        <v>0</v>
      </c>
      <c r="CP21">
        <f t="shared" ref="CP21:CP28" si="83">BF21/(SUM(BF$3:BF$28)/100)</f>
        <v>0</v>
      </c>
      <c r="CQ21">
        <f t="shared" ref="CQ21:CQ28" si="84">BH21/(SUM(BH$3:BH$28)/100)</f>
        <v>0</v>
      </c>
      <c r="CR21">
        <f t="shared" ref="CR21:CR28" si="85">BI21/(SUM(BI$3:BI$28)/100)</f>
        <v>0</v>
      </c>
      <c r="CS21">
        <f t="shared" ref="CS21:CS28" si="86">BJ21/(SUM(BJ$3:BJ$28)/100)</f>
        <v>0</v>
      </c>
      <c r="CT21" t="e">
        <f t="shared" ref="CT21:CT28" si="87">BK21/(SUM(BK$3:BK$28)/100)</f>
        <v>#DIV/0!</v>
      </c>
      <c r="CU21" t="e">
        <f t="shared" ref="CU21:CU28" si="88">BL21/(SUM(BL$3:BL$28)/100)</f>
        <v>#DIV/0!</v>
      </c>
      <c r="CV21" t="e">
        <f t="shared" ref="CV21:CV28" si="89">BN21/(SUM(BN$3:BN$28)/100)</f>
        <v>#DIV/0!</v>
      </c>
      <c r="CW21">
        <f t="shared" ref="CW21:CW28" si="90">BO21/(SUM(BO$3:BO$28)/100)</f>
        <v>0</v>
      </c>
      <c r="CX21">
        <f t="shared" ref="CX21:CX28" si="91">BP21/(SUM(BP$3:BP$28)/100)</f>
        <v>0</v>
      </c>
      <c r="CY21" t="e">
        <f t="shared" ref="CY21:CY28" si="92">BQ21/(SUM(BQ$3:BQ$28)/100)</f>
        <v>#DIV/0!</v>
      </c>
      <c r="CZ21" t="e">
        <f t="shared" ref="CZ21:CZ28" si="93">BR21/(SUM(BR$3:BR$28)/100)</f>
        <v>#DIV/0!</v>
      </c>
      <c r="DA21">
        <f t="shared" ref="DA21:DA28" si="94">BT21/(SUM(BT$3:BT$28)/100)</f>
        <v>0</v>
      </c>
      <c r="DB21">
        <f t="shared" ref="DB21:DB28" si="95">BU21/(SUM(BU$3:BU$28)/100)</f>
        <v>0</v>
      </c>
      <c r="DC21">
        <f t="shared" ref="DC21:DC28" si="96">BV21/(SUM(BV$3:BV$28)/100)</f>
        <v>0</v>
      </c>
      <c r="DE21" s="22">
        <f t="shared" ref="DE21:DE28" si="97">COUNTIF(BA21,"&lt;&gt;0")</f>
        <v>0</v>
      </c>
      <c r="DF21" s="22">
        <f t="shared" ref="DF21:DF28" si="98">COUNTIF(BB21,"&lt;&gt;0")</f>
        <v>0</v>
      </c>
      <c r="DG21" s="22">
        <f t="shared" ref="DG21:DG28" si="99">COUNTIF(BD21,"&lt;&gt;0")</f>
        <v>0</v>
      </c>
      <c r="DH21" s="22">
        <f t="shared" ref="DH21:DH28" si="100">COUNTIF(BF21,"&lt;&gt;0")</f>
        <v>0</v>
      </c>
      <c r="DI21" s="22">
        <f t="shared" ref="DI21:DI28" si="101">COUNTIF(BH21,"&lt;&gt;0")</f>
        <v>0</v>
      </c>
      <c r="DJ21" s="22">
        <f t="shared" ref="DJ21:DJ28" si="102">COUNTIF(BI21,"&lt;&gt;0")</f>
        <v>0</v>
      </c>
      <c r="DK21" s="22">
        <f t="shared" ref="DK21:DK28" si="103">COUNTIF(BJ21,"&lt;&gt;0")</f>
        <v>0</v>
      </c>
      <c r="DL21" s="22">
        <f t="shared" ref="DL21:DL28" si="104">COUNTIF(BK21,"&lt;&gt;0")</f>
        <v>0</v>
      </c>
      <c r="DM21" s="22">
        <f t="shared" ref="DM21:DM28" si="105">COUNTIF(BL21,"&lt;&gt;0")</f>
        <v>0</v>
      </c>
      <c r="DN21" s="22">
        <f t="shared" ref="DN21:DN28" si="106">COUNTIF(BN21,"&lt;&gt;0")</f>
        <v>0</v>
      </c>
      <c r="DO21" s="22">
        <f t="shared" ref="DO21:DO28" si="107">COUNTIF(BP21,"&lt;&gt;0")</f>
        <v>0</v>
      </c>
      <c r="DP21" s="22">
        <f t="shared" ref="DP21:DP28" si="108">COUNTIF(BQ21,"&lt;&gt;0")</f>
        <v>0</v>
      </c>
      <c r="DQ21" s="22">
        <f t="shared" ref="DQ21:DQ28" si="109">COUNTIF(BR21,"&lt;&gt;0")</f>
        <v>0</v>
      </c>
      <c r="DR21" s="22"/>
      <c r="DS21" s="22"/>
    </row>
    <row r="22" spans="1:123" ht="15.75" thickBot="1">
      <c r="A22" s="104" t="s">
        <v>88</v>
      </c>
      <c r="B22" s="98">
        <v>20</v>
      </c>
      <c r="C22" s="115" t="s">
        <v>108</v>
      </c>
      <c r="D22" s="99" t="s">
        <v>36</v>
      </c>
      <c r="E22" s="31"/>
      <c r="F22" s="31">
        <v>1</v>
      </c>
      <c r="G22" s="31"/>
      <c r="H22" s="31"/>
      <c r="I22" s="31"/>
      <c r="J22" s="31">
        <v>1</v>
      </c>
      <c r="K22" s="31"/>
      <c r="L22" s="31"/>
      <c r="M22" s="31"/>
      <c r="N22" s="31"/>
      <c r="O22" s="31">
        <v>2</v>
      </c>
      <c r="P22" s="109"/>
      <c r="Q22" s="31"/>
      <c r="R22" s="31"/>
      <c r="S22" s="31">
        <v>2</v>
      </c>
      <c r="T22" s="99" t="s">
        <v>36</v>
      </c>
      <c r="U22" s="31"/>
      <c r="V22" s="31"/>
      <c r="W22" s="31">
        <v>1</v>
      </c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48"/>
      <c r="AK22" s="89"/>
      <c r="AL22" s="31"/>
      <c r="AM22" s="31"/>
      <c r="AN22" s="34"/>
      <c r="AO22" s="34"/>
      <c r="AP22" s="34"/>
      <c r="AQ22" s="34"/>
      <c r="AR22" s="35"/>
      <c r="AS22" s="31"/>
      <c r="AT22" s="31"/>
      <c r="AU22" s="31"/>
      <c r="AV22" s="31"/>
      <c r="AW22" s="31"/>
      <c r="AX22" s="31"/>
      <c r="AY22" s="31"/>
      <c r="AZ22" s="36">
        <f t="shared" si="47"/>
        <v>2</v>
      </c>
      <c r="BA22" s="37">
        <f t="shared" si="48"/>
        <v>0</v>
      </c>
      <c r="BB22" s="38">
        <f t="shared" si="49"/>
        <v>1</v>
      </c>
      <c r="BC22" s="29">
        <f t="shared" si="50"/>
        <v>1</v>
      </c>
      <c r="BD22" s="38">
        <f t="shared" si="51"/>
        <v>1</v>
      </c>
      <c r="BE22" s="29">
        <f t="shared" si="52"/>
        <v>2</v>
      </c>
      <c r="BF22" s="38">
        <f t="shared" si="53"/>
        <v>0</v>
      </c>
      <c r="BG22" s="29">
        <f t="shared" si="54"/>
        <v>2</v>
      </c>
      <c r="BH22" s="38">
        <f t="shared" si="55"/>
        <v>0</v>
      </c>
      <c r="BI22" s="38">
        <f t="shared" si="56"/>
        <v>1</v>
      </c>
      <c r="BJ22" s="38">
        <f t="shared" si="57"/>
        <v>0</v>
      </c>
      <c r="BK22" s="38">
        <f t="shared" si="58"/>
        <v>0</v>
      </c>
      <c r="BL22" s="38">
        <f t="shared" si="59"/>
        <v>0</v>
      </c>
      <c r="BM22" s="29">
        <f t="shared" si="60"/>
        <v>0</v>
      </c>
      <c r="BN22" s="38">
        <f t="shared" si="61"/>
        <v>0</v>
      </c>
      <c r="BO22" s="38">
        <f t="shared" si="62"/>
        <v>2</v>
      </c>
      <c r="BP22" s="38">
        <f t="shared" si="63"/>
        <v>2</v>
      </c>
      <c r="BQ22" s="38">
        <f t="shared" si="64"/>
        <v>0</v>
      </c>
      <c r="BR22" s="38">
        <f t="shared" si="65"/>
        <v>0</v>
      </c>
      <c r="BS22" s="29">
        <f t="shared" si="66"/>
        <v>0</v>
      </c>
      <c r="BT22" s="38">
        <f t="shared" si="67"/>
        <v>0</v>
      </c>
      <c r="BU22" s="39">
        <f t="shared" si="68"/>
        <v>2</v>
      </c>
      <c r="BV22" s="39">
        <f t="shared" si="69"/>
        <v>2</v>
      </c>
      <c r="BW22" s="40"/>
      <c r="BX22" s="37">
        <f t="shared" si="70"/>
        <v>140</v>
      </c>
      <c r="BY22" s="38">
        <f t="shared" si="71"/>
        <v>10</v>
      </c>
      <c r="BZ22" s="38">
        <f t="shared" si="72"/>
        <v>0</v>
      </c>
      <c r="CA22" s="38">
        <f t="shared" si="73"/>
        <v>40</v>
      </c>
      <c r="CB22" s="38">
        <f t="shared" si="74"/>
        <v>20</v>
      </c>
      <c r="CC22" s="30">
        <f t="shared" si="35"/>
        <v>210</v>
      </c>
      <c r="CD22" s="156">
        <f t="shared" si="6"/>
        <v>63.333333333333343</v>
      </c>
      <c r="CE22" s="22">
        <f t="shared" si="75"/>
        <v>3</v>
      </c>
      <c r="CF22" s="156">
        <f t="shared" si="7"/>
        <v>23.333333333333343</v>
      </c>
      <c r="CG22" s="22">
        <f t="shared" si="76"/>
        <v>4</v>
      </c>
      <c r="CH22" s="156">
        <f t="shared" si="8"/>
        <v>-16.666666666666657</v>
      </c>
      <c r="CI22" s="22" t="str">
        <f t="shared" si="77"/>
        <v>NAO</v>
      </c>
      <c r="CJ22">
        <f t="shared" si="78"/>
        <v>1.8708240534521157</v>
      </c>
      <c r="CK22">
        <f t="shared" si="79"/>
        <v>1.8708240534521157</v>
      </c>
      <c r="CM22">
        <f t="shared" si="80"/>
        <v>0</v>
      </c>
      <c r="CN22">
        <f t="shared" si="81"/>
        <v>1.9230769230769229</v>
      </c>
      <c r="CO22">
        <f t="shared" si="82"/>
        <v>1.639344262295082</v>
      </c>
      <c r="CP22">
        <f t="shared" si="83"/>
        <v>0</v>
      </c>
      <c r="CQ22">
        <f t="shared" si="84"/>
        <v>0</v>
      </c>
      <c r="CR22">
        <f t="shared" si="85"/>
        <v>100</v>
      </c>
      <c r="CS22">
        <f t="shared" si="86"/>
        <v>0</v>
      </c>
      <c r="CT22" t="e">
        <f t="shared" si="87"/>
        <v>#DIV/0!</v>
      </c>
      <c r="CU22" t="e">
        <f t="shared" si="88"/>
        <v>#DIV/0!</v>
      </c>
      <c r="CV22" t="e">
        <f t="shared" si="89"/>
        <v>#DIV/0!</v>
      </c>
      <c r="CW22">
        <f t="shared" si="90"/>
        <v>66.666666666666671</v>
      </c>
      <c r="CX22">
        <f t="shared" si="91"/>
        <v>66.666666666666671</v>
      </c>
      <c r="CY22" t="e">
        <f t="shared" si="92"/>
        <v>#DIV/0!</v>
      </c>
      <c r="CZ22" t="e">
        <f t="shared" si="93"/>
        <v>#DIV/0!</v>
      </c>
      <c r="DA22">
        <f t="shared" si="94"/>
        <v>0</v>
      </c>
      <c r="DB22">
        <f t="shared" si="95"/>
        <v>66.666666666666671</v>
      </c>
      <c r="DC22">
        <f t="shared" si="96"/>
        <v>66.666666666666671</v>
      </c>
      <c r="DE22" s="22">
        <f t="shared" si="97"/>
        <v>0</v>
      </c>
      <c r="DF22" s="22">
        <f t="shared" si="98"/>
        <v>1</v>
      </c>
      <c r="DG22" s="22">
        <f t="shared" si="99"/>
        <v>1</v>
      </c>
      <c r="DH22" s="22">
        <f t="shared" si="100"/>
        <v>0</v>
      </c>
      <c r="DI22" s="22">
        <f t="shared" si="101"/>
        <v>0</v>
      </c>
      <c r="DJ22" s="22">
        <f t="shared" si="102"/>
        <v>1</v>
      </c>
      <c r="DK22" s="22">
        <f t="shared" si="103"/>
        <v>0</v>
      </c>
      <c r="DL22" s="22">
        <f t="shared" si="104"/>
        <v>0</v>
      </c>
      <c r="DM22" s="22">
        <f t="shared" si="105"/>
        <v>0</v>
      </c>
      <c r="DN22" s="22">
        <f t="shared" si="106"/>
        <v>0</v>
      </c>
      <c r="DO22" s="22">
        <f t="shared" si="107"/>
        <v>1</v>
      </c>
      <c r="DP22" s="22">
        <f t="shared" si="108"/>
        <v>0</v>
      </c>
      <c r="DQ22" s="22">
        <f t="shared" si="109"/>
        <v>0</v>
      </c>
      <c r="DR22" s="22"/>
      <c r="DS22" s="22"/>
    </row>
    <row r="23" spans="1:123" ht="15.75" thickBot="1">
      <c r="A23" s="104" t="s">
        <v>88</v>
      </c>
      <c r="B23" s="98">
        <v>21</v>
      </c>
      <c r="C23" s="115" t="s">
        <v>109</v>
      </c>
      <c r="D23" s="99" t="s">
        <v>36</v>
      </c>
      <c r="E23" s="31"/>
      <c r="F23" s="31">
        <v>1</v>
      </c>
      <c r="G23" s="31"/>
      <c r="H23" s="31">
        <v>3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99" t="s">
        <v>36</v>
      </c>
      <c r="U23" s="31">
        <v>3</v>
      </c>
      <c r="V23" s="31">
        <v>1</v>
      </c>
      <c r="W23" s="31">
        <v>2</v>
      </c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48"/>
      <c r="AK23" s="89"/>
      <c r="AL23" s="31"/>
      <c r="AM23" s="31"/>
      <c r="AN23" s="34"/>
      <c r="AO23" s="34"/>
      <c r="AP23" s="34"/>
      <c r="AQ23" s="34"/>
      <c r="AR23" s="35"/>
      <c r="AS23" s="31"/>
      <c r="AT23" s="31"/>
      <c r="AU23" s="31"/>
      <c r="AV23" s="31"/>
      <c r="AW23" s="31"/>
      <c r="AX23" s="31"/>
      <c r="AY23" s="31"/>
      <c r="AZ23" s="36">
        <f t="shared" si="47"/>
        <v>2</v>
      </c>
      <c r="BA23" s="37">
        <f t="shared" si="48"/>
        <v>3</v>
      </c>
      <c r="BB23" s="38">
        <f t="shared" si="49"/>
        <v>2</v>
      </c>
      <c r="BC23" s="29">
        <f t="shared" si="50"/>
        <v>5</v>
      </c>
      <c r="BD23" s="38">
        <f t="shared" si="51"/>
        <v>2</v>
      </c>
      <c r="BE23" s="29">
        <f t="shared" si="52"/>
        <v>7</v>
      </c>
      <c r="BF23" s="38">
        <f t="shared" si="53"/>
        <v>3</v>
      </c>
      <c r="BG23" s="29">
        <f t="shared" si="54"/>
        <v>10</v>
      </c>
      <c r="BH23" s="38">
        <f t="shared" si="55"/>
        <v>0</v>
      </c>
      <c r="BI23" s="38">
        <f t="shared" si="56"/>
        <v>0</v>
      </c>
      <c r="BJ23" s="38">
        <f t="shared" si="57"/>
        <v>0</v>
      </c>
      <c r="BK23" s="38">
        <f t="shared" si="58"/>
        <v>0</v>
      </c>
      <c r="BL23" s="38">
        <f t="shared" si="59"/>
        <v>0</v>
      </c>
      <c r="BM23" s="29">
        <f t="shared" si="60"/>
        <v>0</v>
      </c>
      <c r="BN23" s="38">
        <f t="shared" si="61"/>
        <v>0</v>
      </c>
      <c r="BO23" s="38">
        <f t="shared" si="62"/>
        <v>0</v>
      </c>
      <c r="BP23" s="38">
        <f t="shared" si="63"/>
        <v>0</v>
      </c>
      <c r="BQ23" s="38">
        <f t="shared" si="64"/>
        <v>0</v>
      </c>
      <c r="BR23" s="38">
        <f t="shared" si="65"/>
        <v>0</v>
      </c>
      <c r="BS23" s="29">
        <f t="shared" si="66"/>
        <v>0</v>
      </c>
      <c r="BT23" s="38">
        <f t="shared" si="67"/>
        <v>0</v>
      </c>
      <c r="BU23" s="39">
        <f t="shared" si="68"/>
        <v>0</v>
      </c>
      <c r="BV23" s="39">
        <f t="shared" si="69"/>
        <v>0</v>
      </c>
      <c r="BW23" s="40"/>
      <c r="BX23" s="37">
        <f t="shared" si="70"/>
        <v>700</v>
      </c>
      <c r="BY23" s="38">
        <f t="shared" si="71"/>
        <v>0</v>
      </c>
      <c r="BZ23" s="38">
        <f t="shared" si="72"/>
        <v>0</v>
      </c>
      <c r="CA23" s="38">
        <f t="shared" si="73"/>
        <v>0</v>
      </c>
      <c r="CB23" s="38">
        <f t="shared" si="74"/>
        <v>0</v>
      </c>
      <c r="CC23" s="30">
        <f t="shared" si="35"/>
        <v>700</v>
      </c>
      <c r="CD23" s="156">
        <f t="shared" si="6"/>
        <v>553.33333333333337</v>
      </c>
      <c r="CE23" s="22">
        <f t="shared" si="75"/>
        <v>3</v>
      </c>
      <c r="CF23" s="156">
        <f t="shared" si="7"/>
        <v>513.33333333333337</v>
      </c>
      <c r="CG23" s="22">
        <f t="shared" si="76"/>
        <v>4</v>
      </c>
      <c r="CH23" s="156">
        <f t="shared" si="8"/>
        <v>473.33333333333337</v>
      </c>
      <c r="CI23" s="22">
        <f t="shared" si="77"/>
        <v>5</v>
      </c>
      <c r="CJ23">
        <f t="shared" si="78"/>
        <v>6.2360801781737196</v>
      </c>
      <c r="CK23">
        <f t="shared" si="79"/>
        <v>6.2360801781737196</v>
      </c>
      <c r="CM23">
        <f t="shared" si="80"/>
        <v>10.714285714285714</v>
      </c>
      <c r="CN23">
        <f t="shared" si="81"/>
        <v>3.8461538461538458</v>
      </c>
      <c r="CO23">
        <f t="shared" si="82"/>
        <v>3.278688524590164</v>
      </c>
      <c r="CP23">
        <f t="shared" si="83"/>
        <v>37.5</v>
      </c>
      <c r="CQ23">
        <f t="shared" si="84"/>
        <v>0</v>
      </c>
      <c r="CR23">
        <f t="shared" si="85"/>
        <v>0</v>
      </c>
      <c r="CS23">
        <f t="shared" si="86"/>
        <v>0</v>
      </c>
      <c r="CT23" t="e">
        <f t="shared" si="87"/>
        <v>#DIV/0!</v>
      </c>
      <c r="CU23" t="e">
        <f t="shared" si="88"/>
        <v>#DIV/0!</v>
      </c>
      <c r="CV23" t="e">
        <f t="shared" si="89"/>
        <v>#DIV/0!</v>
      </c>
      <c r="CW23">
        <f t="shared" si="90"/>
        <v>0</v>
      </c>
      <c r="CX23">
        <f t="shared" si="91"/>
        <v>0</v>
      </c>
      <c r="CY23" t="e">
        <f t="shared" si="92"/>
        <v>#DIV/0!</v>
      </c>
      <c r="CZ23" t="e">
        <f t="shared" si="93"/>
        <v>#DIV/0!</v>
      </c>
      <c r="DA23">
        <f t="shared" si="94"/>
        <v>0</v>
      </c>
      <c r="DB23">
        <f t="shared" si="95"/>
        <v>0</v>
      </c>
      <c r="DC23">
        <f t="shared" si="96"/>
        <v>0</v>
      </c>
      <c r="DE23" s="22">
        <f t="shared" si="97"/>
        <v>1</v>
      </c>
      <c r="DF23" s="22">
        <f t="shared" si="98"/>
        <v>1</v>
      </c>
      <c r="DG23" s="22">
        <f t="shared" si="99"/>
        <v>1</v>
      </c>
      <c r="DH23" s="22">
        <f t="shared" si="100"/>
        <v>1</v>
      </c>
      <c r="DI23" s="22">
        <f t="shared" si="101"/>
        <v>0</v>
      </c>
      <c r="DJ23" s="22">
        <f t="shared" si="102"/>
        <v>0</v>
      </c>
      <c r="DK23" s="22">
        <f t="shared" si="103"/>
        <v>0</v>
      </c>
      <c r="DL23" s="22">
        <f t="shared" si="104"/>
        <v>0</v>
      </c>
      <c r="DM23" s="22">
        <f t="shared" si="105"/>
        <v>0</v>
      </c>
      <c r="DN23" s="22">
        <f t="shared" si="106"/>
        <v>0</v>
      </c>
      <c r="DO23" s="22">
        <f t="shared" si="107"/>
        <v>0</v>
      </c>
      <c r="DP23" s="22">
        <f t="shared" si="108"/>
        <v>0</v>
      </c>
      <c r="DQ23" s="22">
        <f t="shared" si="109"/>
        <v>0</v>
      </c>
      <c r="DR23" s="22"/>
      <c r="DS23" s="22"/>
    </row>
    <row r="24" spans="1:123" ht="15.75" thickBot="1">
      <c r="A24" s="104" t="s">
        <v>88</v>
      </c>
      <c r="B24" s="98">
        <v>22</v>
      </c>
      <c r="C24" s="115" t="s">
        <v>110</v>
      </c>
      <c r="D24" s="99" t="s">
        <v>36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99" t="s">
        <v>70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48"/>
      <c r="AK24" s="89"/>
      <c r="AL24" s="31"/>
      <c r="AM24" s="31"/>
      <c r="AN24" s="34"/>
      <c r="AO24" s="34"/>
      <c r="AP24" s="34"/>
      <c r="AQ24" s="34"/>
      <c r="AR24" s="35"/>
      <c r="AS24" s="31"/>
      <c r="AT24" s="31"/>
      <c r="AU24" s="31"/>
      <c r="AV24" s="31"/>
      <c r="AW24" s="31"/>
      <c r="AX24" s="31"/>
      <c r="AY24" s="31"/>
      <c r="AZ24" s="36">
        <f t="shared" si="47"/>
        <v>1</v>
      </c>
      <c r="BA24" s="37">
        <f t="shared" si="48"/>
        <v>0</v>
      </c>
      <c r="BB24" s="38">
        <f t="shared" si="49"/>
        <v>0</v>
      </c>
      <c r="BC24" s="29">
        <f t="shared" si="50"/>
        <v>0</v>
      </c>
      <c r="BD24" s="38">
        <f t="shared" si="51"/>
        <v>0</v>
      </c>
      <c r="BE24" s="29">
        <f t="shared" si="52"/>
        <v>0</v>
      </c>
      <c r="BF24" s="38">
        <f t="shared" si="53"/>
        <v>0</v>
      </c>
      <c r="BG24" s="29">
        <f t="shared" si="54"/>
        <v>0</v>
      </c>
      <c r="BH24" s="38">
        <f t="shared" si="55"/>
        <v>0</v>
      </c>
      <c r="BI24" s="38">
        <f t="shared" si="56"/>
        <v>0</v>
      </c>
      <c r="BJ24" s="38">
        <f t="shared" si="57"/>
        <v>0</v>
      </c>
      <c r="BK24" s="38">
        <f t="shared" si="58"/>
        <v>0</v>
      </c>
      <c r="BL24" s="38">
        <f t="shared" si="59"/>
        <v>0</v>
      </c>
      <c r="BM24" s="29">
        <f t="shared" si="60"/>
        <v>0</v>
      </c>
      <c r="BN24" s="38">
        <f t="shared" si="61"/>
        <v>0</v>
      </c>
      <c r="BO24" s="38">
        <f t="shared" si="62"/>
        <v>0</v>
      </c>
      <c r="BP24" s="38">
        <f t="shared" si="63"/>
        <v>0</v>
      </c>
      <c r="BQ24" s="38">
        <f t="shared" si="64"/>
        <v>0</v>
      </c>
      <c r="BR24" s="38">
        <f t="shared" si="65"/>
        <v>0</v>
      </c>
      <c r="BS24" s="29">
        <f t="shared" si="66"/>
        <v>0</v>
      </c>
      <c r="BT24" s="38">
        <f t="shared" si="67"/>
        <v>0</v>
      </c>
      <c r="BU24" s="39">
        <f t="shared" si="68"/>
        <v>0</v>
      </c>
      <c r="BV24" s="39">
        <f t="shared" si="69"/>
        <v>0</v>
      </c>
      <c r="BW24" s="40"/>
      <c r="BX24" s="37">
        <f t="shared" si="70"/>
        <v>0</v>
      </c>
      <c r="BY24" s="38">
        <f t="shared" si="71"/>
        <v>0</v>
      </c>
      <c r="BZ24" s="38">
        <f t="shared" si="72"/>
        <v>0</v>
      </c>
      <c r="CA24" s="38">
        <f t="shared" si="73"/>
        <v>0</v>
      </c>
      <c r="CB24" s="38">
        <f t="shared" si="74"/>
        <v>0</v>
      </c>
      <c r="CC24" s="30">
        <f t="shared" si="35"/>
        <v>0</v>
      </c>
      <c r="CD24" s="156">
        <f t="shared" si="6"/>
        <v>-73.333333333333329</v>
      </c>
      <c r="CE24" s="22" t="str">
        <f t="shared" si="75"/>
        <v>NAO</v>
      </c>
      <c r="CF24" s="156">
        <f t="shared" si="7"/>
        <v>-93.333333333333329</v>
      </c>
      <c r="CG24" s="22" t="str">
        <f t="shared" si="76"/>
        <v>NAO</v>
      </c>
      <c r="CH24" s="156">
        <f t="shared" si="8"/>
        <v>-113.33333333333333</v>
      </c>
      <c r="CI24" s="22" t="str">
        <f t="shared" si="77"/>
        <v>NAO</v>
      </c>
      <c r="CJ24">
        <f t="shared" si="78"/>
        <v>0</v>
      </c>
      <c r="CK24">
        <f t="shared" si="79"/>
        <v>0</v>
      </c>
      <c r="CM24">
        <f t="shared" si="80"/>
        <v>0</v>
      </c>
      <c r="CN24">
        <f t="shared" si="81"/>
        <v>0</v>
      </c>
      <c r="CO24">
        <f t="shared" si="82"/>
        <v>0</v>
      </c>
      <c r="CP24">
        <f t="shared" si="83"/>
        <v>0</v>
      </c>
      <c r="CQ24">
        <f t="shared" si="84"/>
        <v>0</v>
      </c>
      <c r="CR24">
        <f t="shared" si="85"/>
        <v>0</v>
      </c>
      <c r="CS24">
        <f t="shared" si="86"/>
        <v>0</v>
      </c>
      <c r="CT24" t="e">
        <f t="shared" si="87"/>
        <v>#DIV/0!</v>
      </c>
      <c r="CU24" t="e">
        <f t="shared" si="88"/>
        <v>#DIV/0!</v>
      </c>
      <c r="CV24" t="e">
        <f t="shared" si="89"/>
        <v>#DIV/0!</v>
      </c>
      <c r="CW24">
        <f t="shared" si="90"/>
        <v>0</v>
      </c>
      <c r="CX24">
        <f t="shared" si="91"/>
        <v>0</v>
      </c>
      <c r="CY24" t="e">
        <f t="shared" si="92"/>
        <v>#DIV/0!</v>
      </c>
      <c r="CZ24" t="e">
        <f t="shared" si="93"/>
        <v>#DIV/0!</v>
      </c>
      <c r="DA24">
        <f t="shared" si="94"/>
        <v>0</v>
      </c>
      <c r="DB24">
        <f t="shared" si="95"/>
        <v>0</v>
      </c>
      <c r="DC24">
        <f t="shared" si="96"/>
        <v>0</v>
      </c>
      <c r="DE24" s="22">
        <f t="shared" si="97"/>
        <v>0</v>
      </c>
      <c r="DF24" s="22">
        <f t="shared" si="98"/>
        <v>0</v>
      </c>
      <c r="DG24" s="22">
        <f t="shared" si="99"/>
        <v>0</v>
      </c>
      <c r="DH24" s="22">
        <f t="shared" si="100"/>
        <v>0</v>
      </c>
      <c r="DI24" s="22">
        <f t="shared" si="101"/>
        <v>0</v>
      </c>
      <c r="DJ24" s="22">
        <f t="shared" si="102"/>
        <v>0</v>
      </c>
      <c r="DK24" s="22">
        <f t="shared" si="103"/>
        <v>0</v>
      </c>
      <c r="DL24" s="22">
        <f t="shared" si="104"/>
        <v>0</v>
      </c>
      <c r="DM24" s="22">
        <f t="shared" si="105"/>
        <v>0</v>
      </c>
      <c r="DN24" s="22">
        <f t="shared" si="106"/>
        <v>0</v>
      </c>
      <c r="DO24" s="22">
        <f t="shared" si="107"/>
        <v>0</v>
      </c>
      <c r="DP24" s="22">
        <f t="shared" si="108"/>
        <v>0</v>
      </c>
      <c r="DQ24" s="22">
        <f t="shared" si="109"/>
        <v>0</v>
      </c>
      <c r="DR24" s="22"/>
      <c r="DS24" s="22"/>
    </row>
    <row r="25" spans="1:123" ht="15.75" thickBot="1">
      <c r="A25" s="104" t="s">
        <v>88</v>
      </c>
      <c r="B25" s="98">
        <v>23</v>
      </c>
      <c r="C25" s="115" t="s">
        <v>111</v>
      </c>
      <c r="D25" s="102" t="s">
        <v>70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102" t="s">
        <v>70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48"/>
      <c r="AK25" s="89"/>
      <c r="AL25" s="31"/>
      <c r="AM25" s="31"/>
      <c r="AN25" s="34"/>
      <c r="AO25" s="34"/>
      <c r="AP25" s="34"/>
      <c r="AQ25" s="34"/>
      <c r="AR25" s="35"/>
      <c r="AS25" s="31"/>
      <c r="AT25" s="31"/>
      <c r="AU25" s="31"/>
      <c r="AV25" s="31"/>
      <c r="AW25" s="31"/>
      <c r="AX25" s="31"/>
      <c r="AY25" s="31"/>
      <c r="AZ25" s="36">
        <f t="shared" si="47"/>
        <v>0</v>
      </c>
      <c r="BA25" s="37">
        <f t="shared" si="48"/>
        <v>0</v>
      </c>
      <c r="BB25" s="38">
        <f t="shared" si="49"/>
        <v>0</v>
      </c>
      <c r="BC25" s="29">
        <f t="shared" si="50"/>
        <v>0</v>
      </c>
      <c r="BD25" s="38">
        <f t="shared" si="51"/>
        <v>0</v>
      </c>
      <c r="BE25" s="29">
        <f t="shared" si="52"/>
        <v>0</v>
      </c>
      <c r="BF25" s="38">
        <f t="shared" si="53"/>
        <v>0</v>
      </c>
      <c r="BG25" s="29">
        <f t="shared" si="54"/>
        <v>0</v>
      </c>
      <c r="BH25" s="38">
        <f t="shared" si="55"/>
        <v>0</v>
      </c>
      <c r="BI25" s="38">
        <f t="shared" si="56"/>
        <v>0</v>
      </c>
      <c r="BJ25" s="38">
        <f t="shared" si="57"/>
        <v>0</v>
      </c>
      <c r="BK25" s="38">
        <f t="shared" si="58"/>
        <v>0</v>
      </c>
      <c r="BL25" s="38">
        <f t="shared" si="59"/>
        <v>0</v>
      </c>
      <c r="BM25" s="29">
        <f t="shared" si="60"/>
        <v>0</v>
      </c>
      <c r="BN25" s="38">
        <f t="shared" si="61"/>
        <v>0</v>
      </c>
      <c r="BO25" s="38">
        <f t="shared" si="62"/>
        <v>0</v>
      </c>
      <c r="BP25" s="38">
        <f t="shared" si="63"/>
        <v>0</v>
      </c>
      <c r="BQ25" s="38">
        <f t="shared" si="64"/>
        <v>0</v>
      </c>
      <c r="BR25" s="38">
        <f t="shared" si="65"/>
        <v>0</v>
      </c>
      <c r="BS25" s="29">
        <f t="shared" si="66"/>
        <v>0</v>
      </c>
      <c r="BT25" s="38">
        <f t="shared" si="67"/>
        <v>0</v>
      </c>
      <c r="BU25" s="39">
        <f t="shared" si="68"/>
        <v>0</v>
      </c>
      <c r="BV25" s="39">
        <f t="shared" si="69"/>
        <v>0</v>
      </c>
      <c r="BW25" s="40"/>
      <c r="BX25" s="37">
        <f t="shared" si="70"/>
        <v>0</v>
      </c>
      <c r="BY25" s="38">
        <f t="shared" si="71"/>
        <v>0</v>
      </c>
      <c r="BZ25" s="38">
        <f t="shared" si="72"/>
        <v>0</v>
      </c>
      <c r="CA25" s="38">
        <f t="shared" si="73"/>
        <v>0</v>
      </c>
      <c r="CB25" s="38">
        <f t="shared" si="74"/>
        <v>0</v>
      </c>
      <c r="CC25" s="30" t="str">
        <f t="shared" si="35"/>
        <v/>
      </c>
      <c r="CD25" s="156" t="e">
        <f t="shared" si="6"/>
        <v>#VALUE!</v>
      </c>
      <c r="CE25" s="22" t="str">
        <f t="shared" si="75"/>
        <v xml:space="preserve"> </v>
      </c>
      <c r="CF25" s="156" t="e">
        <f t="shared" si="7"/>
        <v>#VALUE!</v>
      </c>
      <c r="CG25" s="22" t="str">
        <f t="shared" si="76"/>
        <v xml:space="preserve"> </v>
      </c>
      <c r="CH25" s="156" t="e">
        <f t="shared" si="8"/>
        <v>#VALUE!</v>
      </c>
      <c r="CI25" s="22" t="str">
        <f t="shared" si="77"/>
        <v xml:space="preserve"> </v>
      </c>
      <c r="CJ25" t="e">
        <f t="shared" si="78"/>
        <v>#VALUE!</v>
      </c>
      <c r="CK25" t="e">
        <f t="shared" si="79"/>
        <v>#VALUE!</v>
      </c>
      <c r="CM25">
        <f t="shared" si="80"/>
        <v>0</v>
      </c>
      <c r="CN25">
        <f t="shared" si="81"/>
        <v>0</v>
      </c>
      <c r="CO25">
        <f t="shared" si="82"/>
        <v>0</v>
      </c>
      <c r="CP25">
        <f t="shared" si="83"/>
        <v>0</v>
      </c>
      <c r="CQ25">
        <f t="shared" si="84"/>
        <v>0</v>
      </c>
      <c r="CR25">
        <f t="shared" si="85"/>
        <v>0</v>
      </c>
      <c r="CS25">
        <f t="shared" si="86"/>
        <v>0</v>
      </c>
      <c r="CT25" t="e">
        <f t="shared" si="87"/>
        <v>#DIV/0!</v>
      </c>
      <c r="CU25" t="e">
        <f t="shared" si="88"/>
        <v>#DIV/0!</v>
      </c>
      <c r="CV25" t="e">
        <f t="shared" si="89"/>
        <v>#DIV/0!</v>
      </c>
      <c r="CW25">
        <f t="shared" si="90"/>
        <v>0</v>
      </c>
      <c r="CX25">
        <f t="shared" si="91"/>
        <v>0</v>
      </c>
      <c r="CY25" t="e">
        <f t="shared" si="92"/>
        <v>#DIV/0!</v>
      </c>
      <c r="CZ25" t="e">
        <f t="shared" si="93"/>
        <v>#DIV/0!</v>
      </c>
      <c r="DA25">
        <f t="shared" si="94"/>
        <v>0</v>
      </c>
      <c r="DB25">
        <f t="shared" si="95"/>
        <v>0</v>
      </c>
      <c r="DC25">
        <f t="shared" si="96"/>
        <v>0</v>
      </c>
      <c r="DE25" s="22">
        <f t="shared" si="97"/>
        <v>0</v>
      </c>
      <c r="DF25" s="22">
        <f t="shared" si="98"/>
        <v>0</v>
      </c>
      <c r="DG25" s="22">
        <f t="shared" si="99"/>
        <v>0</v>
      </c>
      <c r="DH25" s="22">
        <f t="shared" si="100"/>
        <v>0</v>
      </c>
      <c r="DI25" s="22">
        <f t="shared" si="101"/>
        <v>0</v>
      </c>
      <c r="DJ25" s="22">
        <f t="shared" si="102"/>
        <v>0</v>
      </c>
      <c r="DK25" s="22">
        <f t="shared" si="103"/>
        <v>0</v>
      </c>
      <c r="DL25" s="22">
        <f t="shared" si="104"/>
        <v>0</v>
      </c>
      <c r="DM25" s="22">
        <f t="shared" si="105"/>
        <v>0</v>
      </c>
      <c r="DN25" s="22">
        <f t="shared" si="106"/>
        <v>0</v>
      </c>
      <c r="DO25" s="22">
        <f t="shared" si="107"/>
        <v>0</v>
      </c>
      <c r="DP25" s="22">
        <f t="shared" si="108"/>
        <v>0</v>
      </c>
      <c r="DQ25" s="22">
        <f t="shared" si="109"/>
        <v>0</v>
      </c>
      <c r="DR25" s="22"/>
      <c r="DS25" s="22"/>
    </row>
    <row r="26" spans="1:123" ht="15.75" thickBot="1">
      <c r="A26" s="104" t="s">
        <v>88</v>
      </c>
      <c r="B26" s="98">
        <v>24</v>
      </c>
      <c r="C26" s="115" t="s">
        <v>112</v>
      </c>
      <c r="D26" s="102" t="s">
        <v>70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102" t="s">
        <v>70</v>
      </c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48"/>
      <c r="AK26" s="89"/>
      <c r="AL26" s="31"/>
      <c r="AM26" s="31"/>
      <c r="AN26" s="34"/>
      <c r="AO26" s="34"/>
      <c r="AP26" s="34"/>
      <c r="AQ26" s="34"/>
      <c r="AR26" s="35"/>
      <c r="AS26" s="31"/>
      <c r="AT26" s="31"/>
      <c r="AU26" s="31"/>
      <c r="AV26" s="31"/>
      <c r="AW26" s="31"/>
      <c r="AX26" s="31"/>
      <c r="AY26" s="31"/>
      <c r="AZ26" s="36">
        <f t="shared" si="47"/>
        <v>0</v>
      </c>
      <c r="BA26" s="37">
        <f t="shared" si="48"/>
        <v>0</v>
      </c>
      <c r="BB26" s="38">
        <f t="shared" si="49"/>
        <v>0</v>
      </c>
      <c r="BC26" s="29">
        <f t="shared" si="50"/>
        <v>0</v>
      </c>
      <c r="BD26" s="38">
        <f t="shared" si="51"/>
        <v>0</v>
      </c>
      <c r="BE26" s="29">
        <f t="shared" si="52"/>
        <v>0</v>
      </c>
      <c r="BF26" s="38">
        <f t="shared" si="53"/>
        <v>0</v>
      </c>
      <c r="BG26" s="29">
        <f t="shared" si="54"/>
        <v>0</v>
      </c>
      <c r="BH26" s="38">
        <f t="shared" si="55"/>
        <v>0</v>
      </c>
      <c r="BI26" s="38">
        <f t="shared" si="56"/>
        <v>0</v>
      </c>
      <c r="BJ26" s="38">
        <f t="shared" si="57"/>
        <v>0</v>
      </c>
      <c r="BK26" s="38">
        <f t="shared" si="58"/>
        <v>0</v>
      </c>
      <c r="BL26" s="38">
        <f t="shared" si="59"/>
        <v>0</v>
      </c>
      <c r="BM26" s="29">
        <f t="shared" si="60"/>
        <v>0</v>
      </c>
      <c r="BN26" s="38">
        <f t="shared" si="61"/>
        <v>0</v>
      </c>
      <c r="BO26" s="38">
        <f t="shared" si="62"/>
        <v>0</v>
      </c>
      <c r="BP26" s="38">
        <f t="shared" si="63"/>
        <v>0</v>
      </c>
      <c r="BQ26" s="38">
        <f t="shared" si="64"/>
        <v>0</v>
      </c>
      <c r="BR26" s="38">
        <f t="shared" si="65"/>
        <v>0</v>
      </c>
      <c r="BS26" s="29">
        <f t="shared" si="66"/>
        <v>0</v>
      </c>
      <c r="BT26" s="38">
        <f t="shared" si="67"/>
        <v>0</v>
      </c>
      <c r="BU26" s="39">
        <f t="shared" si="68"/>
        <v>0</v>
      </c>
      <c r="BV26" s="39">
        <f t="shared" si="69"/>
        <v>0</v>
      </c>
      <c r="BW26" s="40"/>
      <c r="BX26" s="37">
        <f t="shared" si="70"/>
        <v>0</v>
      </c>
      <c r="BY26" s="38">
        <f t="shared" si="71"/>
        <v>0</v>
      </c>
      <c r="BZ26" s="38">
        <f t="shared" si="72"/>
        <v>0</v>
      </c>
      <c r="CA26" s="38">
        <f t="shared" si="73"/>
        <v>0</v>
      </c>
      <c r="CB26" s="38">
        <f t="shared" si="74"/>
        <v>0</v>
      </c>
      <c r="CC26" s="30" t="str">
        <f t="shared" si="35"/>
        <v/>
      </c>
      <c r="CD26" s="156" t="e">
        <f t="shared" si="6"/>
        <v>#VALUE!</v>
      </c>
      <c r="CE26" s="22" t="str">
        <f t="shared" si="75"/>
        <v xml:space="preserve"> </v>
      </c>
      <c r="CF26" s="156" t="e">
        <f t="shared" si="7"/>
        <v>#VALUE!</v>
      </c>
      <c r="CG26" s="22" t="str">
        <f t="shared" si="76"/>
        <v xml:space="preserve"> </v>
      </c>
      <c r="CH26" s="156" t="e">
        <f t="shared" si="8"/>
        <v>#VALUE!</v>
      </c>
      <c r="CI26" s="22" t="str">
        <f t="shared" si="77"/>
        <v xml:space="preserve"> </v>
      </c>
      <c r="CJ26" t="e">
        <f t="shared" si="78"/>
        <v>#VALUE!</v>
      </c>
      <c r="CK26" t="e">
        <f t="shared" si="79"/>
        <v>#VALUE!</v>
      </c>
      <c r="CM26">
        <f t="shared" si="80"/>
        <v>0</v>
      </c>
      <c r="CN26">
        <f t="shared" si="81"/>
        <v>0</v>
      </c>
      <c r="CO26">
        <f t="shared" si="82"/>
        <v>0</v>
      </c>
      <c r="CP26">
        <f t="shared" si="83"/>
        <v>0</v>
      </c>
      <c r="CQ26">
        <f t="shared" si="84"/>
        <v>0</v>
      </c>
      <c r="CR26">
        <f t="shared" si="85"/>
        <v>0</v>
      </c>
      <c r="CS26">
        <f t="shared" si="86"/>
        <v>0</v>
      </c>
      <c r="CT26" t="e">
        <f t="shared" si="87"/>
        <v>#DIV/0!</v>
      </c>
      <c r="CU26" t="e">
        <f t="shared" si="88"/>
        <v>#DIV/0!</v>
      </c>
      <c r="CV26" t="e">
        <f t="shared" si="89"/>
        <v>#DIV/0!</v>
      </c>
      <c r="CW26">
        <f t="shared" si="90"/>
        <v>0</v>
      </c>
      <c r="CX26">
        <f t="shared" si="91"/>
        <v>0</v>
      </c>
      <c r="CY26" t="e">
        <f t="shared" si="92"/>
        <v>#DIV/0!</v>
      </c>
      <c r="CZ26" t="e">
        <f t="shared" si="93"/>
        <v>#DIV/0!</v>
      </c>
      <c r="DA26">
        <f t="shared" si="94"/>
        <v>0</v>
      </c>
      <c r="DB26">
        <f t="shared" si="95"/>
        <v>0</v>
      </c>
      <c r="DC26">
        <f t="shared" si="96"/>
        <v>0</v>
      </c>
      <c r="DE26" s="22">
        <f t="shared" si="97"/>
        <v>0</v>
      </c>
      <c r="DF26" s="22">
        <f t="shared" si="98"/>
        <v>0</v>
      </c>
      <c r="DG26" s="22">
        <f t="shared" si="99"/>
        <v>0</v>
      </c>
      <c r="DH26" s="22">
        <f t="shared" si="100"/>
        <v>0</v>
      </c>
      <c r="DI26" s="22">
        <f t="shared" si="101"/>
        <v>0</v>
      </c>
      <c r="DJ26" s="22">
        <f t="shared" si="102"/>
        <v>0</v>
      </c>
      <c r="DK26" s="22">
        <f t="shared" si="103"/>
        <v>0</v>
      </c>
      <c r="DL26" s="22">
        <f t="shared" si="104"/>
        <v>0</v>
      </c>
      <c r="DM26" s="22">
        <f t="shared" si="105"/>
        <v>0</v>
      </c>
      <c r="DN26" s="22">
        <f t="shared" si="106"/>
        <v>0</v>
      </c>
      <c r="DO26" s="22">
        <f t="shared" si="107"/>
        <v>0</v>
      </c>
      <c r="DP26" s="22">
        <f t="shared" si="108"/>
        <v>0</v>
      </c>
      <c r="DQ26" s="22">
        <f t="shared" si="109"/>
        <v>0</v>
      </c>
      <c r="DR26" s="22"/>
      <c r="DS26" s="22"/>
    </row>
    <row r="27" spans="1:123" ht="15.75" thickBot="1">
      <c r="A27" s="104" t="s">
        <v>88</v>
      </c>
      <c r="B27" s="98">
        <v>25</v>
      </c>
      <c r="C27" s="115" t="s">
        <v>113</v>
      </c>
      <c r="D27" s="102" t="s">
        <v>70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102" t="s">
        <v>70</v>
      </c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48"/>
      <c r="AK27" s="89"/>
      <c r="AL27" s="31"/>
      <c r="AM27" s="31"/>
      <c r="AN27" s="34"/>
      <c r="AO27" s="34"/>
      <c r="AP27" s="34"/>
      <c r="AQ27" s="34"/>
      <c r="AR27" s="35"/>
      <c r="AS27" s="31"/>
      <c r="AT27" s="31"/>
      <c r="AU27" s="31"/>
      <c r="AV27" s="31"/>
      <c r="AW27" s="31"/>
      <c r="AX27" s="31"/>
      <c r="AY27" s="31"/>
      <c r="AZ27" s="36">
        <f t="shared" si="47"/>
        <v>0</v>
      </c>
      <c r="BA27" s="37">
        <f t="shared" si="48"/>
        <v>0</v>
      </c>
      <c r="BB27" s="38">
        <f t="shared" si="49"/>
        <v>0</v>
      </c>
      <c r="BC27" s="29">
        <f t="shared" si="50"/>
        <v>0</v>
      </c>
      <c r="BD27" s="38">
        <f t="shared" si="51"/>
        <v>0</v>
      </c>
      <c r="BE27" s="29">
        <f t="shared" si="52"/>
        <v>0</v>
      </c>
      <c r="BF27" s="38">
        <f t="shared" si="53"/>
        <v>0</v>
      </c>
      <c r="BG27" s="29">
        <f t="shared" si="54"/>
        <v>0</v>
      </c>
      <c r="BH27" s="38">
        <f t="shared" si="55"/>
        <v>0</v>
      </c>
      <c r="BI27" s="38">
        <f t="shared" si="56"/>
        <v>0</v>
      </c>
      <c r="BJ27" s="38">
        <f t="shared" si="57"/>
        <v>0</v>
      </c>
      <c r="BK27" s="38">
        <f t="shared" si="58"/>
        <v>0</v>
      </c>
      <c r="BL27" s="38">
        <f t="shared" si="59"/>
        <v>0</v>
      </c>
      <c r="BM27" s="29">
        <f t="shared" si="60"/>
        <v>0</v>
      </c>
      <c r="BN27" s="38">
        <f t="shared" si="61"/>
        <v>0</v>
      </c>
      <c r="BO27" s="38">
        <f t="shared" si="62"/>
        <v>0</v>
      </c>
      <c r="BP27" s="38">
        <f t="shared" si="63"/>
        <v>0</v>
      </c>
      <c r="BQ27" s="38">
        <f t="shared" si="64"/>
        <v>0</v>
      </c>
      <c r="BR27" s="38">
        <f t="shared" si="65"/>
        <v>0</v>
      </c>
      <c r="BS27" s="29">
        <f t="shared" si="66"/>
        <v>0</v>
      </c>
      <c r="BT27" s="38">
        <f t="shared" si="67"/>
        <v>0</v>
      </c>
      <c r="BU27" s="39">
        <f t="shared" si="68"/>
        <v>0</v>
      </c>
      <c r="BV27" s="39">
        <f t="shared" si="69"/>
        <v>0</v>
      </c>
      <c r="BW27" s="40"/>
      <c r="BX27" s="37">
        <f t="shared" si="70"/>
        <v>0</v>
      </c>
      <c r="BY27" s="38">
        <f t="shared" si="71"/>
        <v>0</v>
      </c>
      <c r="BZ27" s="38">
        <f t="shared" si="72"/>
        <v>0</v>
      </c>
      <c r="CA27" s="38">
        <f t="shared" si="73"/>
        <v>0</v>
      </c>
      <c r="CB27" s="38">
        <f t="shared" si="74"/>
        <v>0</v>
      </c>
      <c r="CC27" s="30" t="str">
        <f t="shared" si="35"/>
        <v/>
      </c>
      <c r="CD27" s="156" t="e">
        <f t="shared" si="6"/>
        <v>#VALUE!</v>
      </c>
      <c r="CE27" s="22" t="str">
        <f t="shared" si="75"/>
        <v xml:space="preserve"> </v>
      </c>
      <c r="CF27" s="156" t="e">
        <f t="shared" si="7"/>
        <v>#VALUE!</v>
      </c>
      <c r="CG27" s="22" t="str">
        <f t="shared" si="76"/>
        <v xml:space="preserve"> </v>
      </c>
      <c r="CH27" s="156" t="e">
        <f t="shared" si="8"/>
        <v>#VALUE!</v>
      </c>
      <c r="CI27" s="22" t="str">
        <f t="shared" si="77"/>
        <v xml:space="preserve"> </v>
      </c>
      <c r="CJ27" t="e">
        <f t="shared" si="78"/>
        <v>#VALUE!</v>
      </c>
      <c r="CK27" t="e">
        <f t="shared" si="79"/>
        <v>#VALUE!</v>
      </c>
      <c r="CM27">
        <f t="shared" si="80"/>
        <v>0</v>
      </c>
      <c r="CN27">
        <f t="shared" si="81"/>
        <v>0</v>
      </c>
      <c r="CO27">
        <f t="shared" si="82"/>
        <v>0</v>
      </c>
      <c r="CP27">
        <f t="shared" si="83"/>
        <v>0</v>
      </c>
      <c r="CQ27">
        <f t="shared" si="84"/>
        <v>0</v>
      </c>
      <c r="CR27">
        <f t="shared" si="85"/>
        <v>0</v>
      </c>
      <c r="CS27">
        <f t="shared" si="86"/>
        <v>0</v>
      </c>
      <c r="CT27" t="e">
        <f t="shared" si="87"/>
        <v>#DIV/0!</v>
      </c>
      <c r="CU27" t="e">
        <f t="shared" si="88"/>
        <v>#DIV/0!</v>
      </c>
      <c r="CV27" t="e">
        <f t="shared" si="89"/>
        <v>#DIV/0!</v>
      </c>
      <c r="CW27">
        <f t="shared" si="90"/>
        <v>0</v>
      </c>
      <c r="CX27">
        <f t="shared" si="91"/>
        <v>0</v>
      </c>
      <c r="CY27" t="e">
        <f t="shared" si="92"/>
        <v>#DIV/0!</v>
      </c>
      <c r="CZ27" t="e">
        <f t="shared" si="93"/>
        <v>#DIV/0!</v>
      </c>
      <c r="DA27">
        <f t="shared" si="94"/>
        <v>0</v>
      </c>
      <c r="DB27">
        <f t="shared" si="95"/>
        <v>0</v>
      </c>
      <c r="DC27">
        <f t="shared" si="96"/>
        <v>0</v>
      </c>
      <c r="DE27" s="22">
        <f t="shared" si="97"/>
        <v>0</v>
      </c>
      <c r="DF27" s="22">
        <f t="shared" si="98"/>
        <v>0</v>
      </c>
      <c r="DG27" s="22">
        <f t="shared" si="99"/>
        <v>0</v>
      </c>
      <c r="DH27" s="22">
        <f t="shared" si="100"/>
        <v>0</v>
      </c>
      <c r="DI27" s="22">
        <f t="shared" si="101"/>
        <v>0</v>
      </c>
      <c r="DJ27" s="22">
        <f t="shared" si="102"/>
        <v>0</v>
      </c>
      <c r="DK27" s="22">
        <f t="shared" si="103"/>
        <v>0</v>
      </c>
      <c r="DL27" s="22">
        <f t="shared" si="104"/>
        <v>0</v>
      </c>
      <c r="DM27" s="22">
        <f t="shared" si="105"/>
        <v>0</v>
      </c>
      <c r="DN27" s="22">
        <f t="shared" si="106"/>
        <v>0</v>
      </c>
      <c r="DO27" s="22">
        <f t="shared" si="107"/>
        <v>0</v>
      </c>
      <c r="DP27" s="22">
        <f t="shared" si="108"/>
        <v>0</v>
      </c>
      <c r="DQ27" s="22">
        <f t="shared" si="109"/>
        <v>0</v>
      </c>
      <c r="DR27" s="22"/>
      <c r="DS27" s="22"/>
    </row>
    <row r="28" spans="1:123" ht="15.75" thickBot="1">
      <c r="A28" s="104" t="s">
        <v>88</v>
      </c>
      <c r="B28" s="98">
        <v>26</v>
      </c>
      <c r="C28" s="115" t="s">
        <v>114</v>
      </c>
      <c r="D28" s="102" t="s">
        <v>70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102" t="s">
        <v>70</v>
      </c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48"/>
      <c r="AK28" s="89"/>
      <c r="AL28" s="31"/>
      <c r="AM28" s="31"/>
      <c r="AN28" s="34"/>
      <c r="AO28" s="34"/>
      <c r="AP28" s="34"/>
      <c r="AQ28" s="34"/>
      <c r="AR28" s="35"/>
      <c r="AS28" s="31"/>
      <c r="AT28" s="31"/>
      <c r="AU28" s="31"/>
      <c r="AV28" s="31"/>
      <c r="AW28" s="31"/>
      <c r="AX28" s="31"/>
      <c r="AY28" s="31"/>
      <c r="AZ28" s="36">
        <f t="shared" si="47"/>
        <v>0</v>
      </c>
      <c r="BA28" s="37">
        <f t="shared" si="48"/>
        <v>0</v>
      </c>
      <c r="BB28" s="38">
        <f t="shared" si="49"/>
        <v>0</v>
      </c>
      <c r="BC28" s="29">
        <f t="shared" si="50"/>
        <v>0</v>
      </c>
      <c r="BD28" s="38">
        <f t="shared" si="51"/>
        <v>0</v>
      </c>
      <c r="BE28" s="29">
        <f t="shared" si="52"/>
        <v>0</v>
      </c>
      <c r="BF28" s="38">
        <f t="shared" si="53"/>
        <v>0</v>
      </c>
      <c r="BG28" s="29">
        <f t="shared" si="54"/>
        <v>0</v>
      </c>
      <c r="BH28" s="38">
        <f t="shared" si="55"/>
        <v>0</v>
      </c>
      <c r="BI28" s="38">
        <f t="shared" si="56"/>
        <v>0</v>
      </c>
      <c r="BJ28" s="38">
        <f t="shared" si="57"/>
        <v>0</v>
      </c>
      <c r="BK28" s="38">
        <f t="shared" si="58"/>
        <v>0</v>
      </c>
      <c r="BL28" s="38">
        <f t="shared" si="59"/>
        <v>0</v>
      </c>
      <c r="BM28" s="29">
        <f t="shared" si="60"/>
        <v>0</v>
      </c>
      <c r="BN28" s="38">
        <f t="shared" si="61"/>
        <v>0</v>
      </c>
      <c r="BO28" s="38">
        <f t="shared" si="62"/>
        <v>0</v>
      </c>
      <c r="BP28" s="38">
        <f t="shared" si="63"/>
        <v>0</v>
      </c>
      <c r="BQ28" s="38">
        <f t="shared" si="64"/>
        <v>0</v>
      </c>
      <c r="BR28" s="38">
        <f t="shared" si="65"/>
        <v>0</v>
      </c>
      <c r="BS28" s="29">
        <f t="shared" si="66"/>
        <v>0</v>
      </c>
      <c r="BT28" s="38">
        <f t="shared" si="67"/>
        <v>0</v>
      </c>
      <c r="BU28" s="39">
        <f t="shared" si="68"/>
        <v>0</v>
      </c>
      <c r="BV28" s="39">
        <f t="shared" si="69"/>
        <v>0</v>
      </c>
      <c r="BW28" s="40"/>
      <c r="BX28" s="37">
        <f t="shared" si="70"/>
        <v>0</v>
      </c>
      <c r="BY28" s="38">
        <f t="shared" si="71"/>
        <v>0</v>
      </c>
      <c r="BZ28" s="38">
        <f t="shared" si="72"/>
        <v>0</v>
      </c>
      <c r="CA28" s="38">
        <f t="shared" si="73"/>
        <v>0</v>
      </c>
      <c r="CB28" s="38">
        <f t="shared" si="74"/>
        <v>0</v>
      </c>
      <c r="CC28" s="30" t="str">
        <f t="shared" si="35"/>
        <v/>
      </c>
      <c r="CD28" s="156" t="e">
        <f t="shared" si="6"/>
        <v>#VALUE!</v>
      </c>
      <c r="CE28" s="22" t="str">
        <f t="shared" si="75"/>
        <v xml:space="preserve"> </v>
      </c>
      <c r="CF28" s="156" t="e">
        <f t="shared" si="7"/>
        <v>#VALUE!</v>
      </c>
      <c r="CG28" s="22" t="str">
        <f t="shared" si="76"/>
        <v xml:space="preserve"> </v>
      </c>
      <c r="CH28" s="156" t="e">
        <f t="shared" si="8"/>
        <v>#VALUE!</v>
      </c>
      <c r="CI28" s="22" t="str">
        <f t="shared" si="77"/>
        <v xml:space="preserve"> </v>
      </c>
      <c r="CJ28" t="e">
        <f t="shared" si="78"/>
        <v>#VALUE!</v>
      </c>
      <c r="CK28" t="e">
        <f t="shared" si="79"/>
        <v>#VALUE!</v>
      </c>
      <c r="CM28">
        <f t="shared" si="80"/>
        <v>0</v>
      </c>
      <c r="CN28">
        <f t="shared" si="81"/>
        <v>0</v>
      </c>
      <c r="CO28">
        <f t="shared" si="82"/>
        <v>0</v>
      </c>
      <c r="CP28">
        <f t="shared" si="83"/>
        <v>0</v>
      </c>
      <c r="CQ28">
        <f t="shared" si="84"/>
        <v>0</v>
      </c>
      <c r="CR28">
        <f t="shared" si="85"/>
        <v>0</v>
      </c>
      <c r="CS28">
        <f t="shared" si="86"/>
        <v>0</v>
      </c>
      <c r="CT28" t="e">
        <f t="shared" si="87"/>
        <v>#DIV/0!</v>
      </c>
      <c r="CU28" t="e">
        <f t="shared" si="88"/>
        <v>#DIV/0!</v>
      </c>
      <c r="CV28" t="e">
        <f t="shared" si="89"/>
        <v>#DIV/0!</v>
      </c>
      <c r="CW28">
        <f t="shared" si="90"/>
        <v>0</v>
      </c>
      <c r="CX28">
        <f t="shared" si="91"/>
        <v>0</v>
      </c>
      <c r="CY28" t="e">
        <f t="shared" si="92"/>
        <v>#DIV/0!</v>
      </c>
      <c r="CZ28" t="e">
        <f t="shared" si="93"/>
        <v>#DIV/0!</v>
      </c>
      <c r="DA28">
        <f t="shared" si="94"/>
        <v>0</v>
      </c>
      <c r="DB28">
        <f t="shared" si="95"/>
        <v>0</v>
      </c>
      <c r="DC28">
        <f t="shared" si="96"/>
        <v>0</v>
      </c>
      <c r="DE28" s="22">
        <f t="shared" si="97"/>
        <v>0</v>
      </c>
      <c r="DF28" s="22">
        <f t="shared" si="98"/>
        <v>0</v>
      </c>
      <c r="DG28" s="22">
        <f t="shared" si="99"/>
        <v>0</v>
      </c>
      <c r="DH28" s="22">
        <f t="shared" si="100"/>
        <v>0</v>
      </c>
      <c r="DI28" s="22">
        <f t="shared" si="101"/>
        <v>0</v>
      </c>
      <c r="DJ28" s="22">
        <f t="shared" si="102"/>
        <v>0</v>
      </c>
      <c r="DK28" s="22">
        <f t="shared" si="103"/>
        <v>0</v>
      </c>
      <c r="DL28" s="22">
        <f t="shared" si="104"/>
        <v>0</v>
      </c>
      <c r="DM28" s="22">
        <f t="shared" si="105"/>
        <v>0</v>
      </c>
      <c r="DN28" s="22">
        <f t="shared" si="106"/>
        <v>0</v>
      </c>
      <c r="DO28" s="22">
        <f t="shared" si="107"/>
        <v>0</v>
      </c>
      <c r="DP28" s="22">
        <f t="shared" si="108"/>
        <v>0</v>
      </c>
      <c r="DQ28" s="22">
        <f t="shared" si="109"/>
        <v>0</v>
      </c>
      <c r="DR28" s="22">
        <f t="shared" si="43"/>
        <v>0</v>
      </c>
      <c r="DS28" s="22">
        <f t="shared" si="44"/>
        <v>0</v>
      </c>
    </row>
    <row r="29" spans="1:123" ht="15.75" thickBot="1">
      <c r="A29" s="42"/>
      <c r="B29" s="43"/>
      <c r="C29" s="44"/>
      <c r="D29" s="45"/>
      <c r="E29" s="46"/>
      <c r="F29" s="4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8"/>
      <c r="U29" s="47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8"/>
      <c r="AK29" s="47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8">
        <f>SUM(AZ3:AZ28)</f>
        <v>38</v>
      </c>
      <c r="BA29" s="49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50"/>
      <c r="BW29" s="42"/>
      <c r="BX29" s="43"/>
      <c r="BY29" s="43"/>
      <c r="BZ29" s="43"/>
      <c r="CA29" s="43"/>
      <c r="CB29" s="43"/>
      <c r="CC29" s="43"/>
      <c r="CD29" s="42"/>
      <c r="CE29" s="42"/>
      <c r="CF29" s="42"/>
      <c r="CG29" s="42"/>
      <c r="CH29" s="42"/>
      <c r="CI29" s="42"/>
    </row>
    <row r="30" spans="1:123" ht="15.75" thickBot="1">
      <c r="C30" s="7" t="s">
        <v>37</v>
      </c>
      <c r="D30" s="7"/>
      <c r="E30" s="51">
        <v>1</v>
      </c>
      <c r="F30" s="51">
        <v>6</v>
      </c>
      <c r="G30" s="51">
        <v>6</v>
      </c>
      <c r="H30" s="51">
        <v>1</v>
      </c>
      <c r="I30" s="51"/>
      <c r="J30" s="51"/>
      <c r="K30" s="51"/>
      <c r="L30" s="51"/>
      <c r="M30" s="51"/>
      <c r="N30" s="51"/>
      <c r="O30" s="51">
        <v>1</v>
      </c>
      <c r="P30" s="51"/>
      <c r="Q30" s="51"/>
      <c r="R30" s="51"/>
      <c r="S30" s="51"/>
      <c r="T30" s="51"/>
      <c r="U30" s="51">
        <v>6</v>
      </c>
      <c r="V30" s="51">
        <v>4</v>
      </c>
      <c r="W30" s="51">
        <v>7</v>
      </c>
      <c r="X30" s="51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7">
        <f>AZ29/2</f>
        <v>19</v>
      </c>
      <c r="BA30" s="1">
        <f t="shared" ref="BA30:BB30" si="110">SUM(E30,U30,AK30)</f>
        <v>7</v>
      </c>
      <c r="BB30" s="52">
        <f t="shared" si="110"/>
        <v>10</v>
      </c>
      <c r="BC30" s="52"/>
      <c r="BD30" s="52">
        <f>SUM(G30,W30,AM30)</f>
        <v>13</v>
      </c>
      <c r="BE30" s="52"/>
      <c r="BF30" s="52">
        <f>SUM(H30,X30,AN30)</f>
        <v>1</v>
      </c>
      <c r="BG30" s="52"/>
      <c r="BH30" s="52">
        <f>SUM(I30,Y30,AO30)</f>
        <v>0</v>
      </c>
      <c r="BI30" s="52">
        <f>SUM(J30,Z30,AP30)</f>
        <v>0</v>
      </c>
      <c r="BJ30" s="52">
        <f>SUM(K30,AA30,AQ30)</f>
        <v>0</v>
      </c>
      <c r="BK30" s="53">
        <f>SUM(AR30,AB30,L30)</f>
        <v>0</v>
      </c>
      <c r="BL30" s="53">
        <f>SUM(AS30,AC30,M30)</f>
        <v>0</v>
      </c>
      <c r="BM30" s="53"/>
      <c r="BN30" s="53">
        <f>SUM(AT30,AD30,N30)</f>
        <v>0</v>
      </c>
      <c r="BO30" s="53"/>
      <c r="BP30" s="53">
        <f>SUM(AU30,AE30,O30)</f>
        <v>1</v>
      </c>
      <c r="BQ30" s="53">
        <f>SUM(AV30,AF30,P30)</f>
        <v>0</v>
      </c>
      <c r="BR30" s="53">
        <f>SUM(AW30,AG30,Q30)</f>
        <v>0</v>
      </c>
      <c r="BS30" s="53"/>
      <c r="BT30" s="53">
        <f>SUM(AX30,AH30,R30)</f>
        <v>0</v>
      </c>
      <c r="BU30" s="53"/>
      <c r="BV30" s="54">
        <f>SUM(AY30,AI30,S30)</f>
        <v>0</v>
      </c>
      <c r="CA30" s="55"/>
      <c r="CB30" s="55"/>
      <c r="CC30">
        <f>SUM(CC3:CC28)</f>
        <v>11225</v>
      </c>
    </row>
    <row r="31" spans="1:123">
      <c r="BI31" s="20"/>
      <c r="BY31" s="20"/>
      <c r="CJ31" t="e">
        <f>SUM(CJ3:CJ28)</f>
        <v>#VALUE!</v>
      </c>
      <c r="CK31" t="e">
        <f>SUM(CK3:CK28)</f>
        <v>#VALUE!</v>
      </c>
      <c r="CM31">
        <f t="shared" ref="CM31:DC31" si="111">SUM(CM3:CM28)</f>
        <v>99.999999999999972</v>
      </c>
      <c r="CN31">
        <f t="shared" si="111"/>
        <v>99.999999999999972</v>
      </c>
      <c r="CO31">
        <f t="shared" si="111"/>
        <v>100</v>
      </c>
      <c r="CP31">
        <f t="shared" si="111"/>
        <v>100</v>
      </c>
      <c r="CQ31">
        <f t="shared" si="111"/>
        <v>100</v>
      </c>
      <c r="CR31">
        <f t="shared" si="111"/>
        <v>100</v>
      </c>
      <c r="CS31">
        <f t="shared" si="111"/>
        <v>100</v>
      </c>
      <c r="CT31" t="e">
        <f t="shared" si="111"/>
        <v>#DIV/0!</v>
      </c>
      <c r="CU31" t="e">
        <f t="shared" si="111"/>
        <v>#DIV/0!</v>
      </c>
      <c r="CV31" t="e">
        <f t="shared" si="111"/>
        <v>#DIV/0!</v>
      </c>
      <c r="CW31">
        <f t="shared" si="111"/>
        <v>100</v>
      </c>
      <c r="CX31">
        <f t="shared" si="111"/>
        <v>100</v>
      </c>
      <c r="CY31" t="e">
        <f t="shared" si="111"/>
        <v>#DIV/0!</v>
      </c>
      <c r="CZ31" t="e">
        <f t="shared" si="111"/>
        <v>#DIV/0!</v>
      </c>
      <c r="DA31">
        <f t="shared" si="111"/>
        <v>100</v>
      </c>
      <c r="DB31">
        <f t="shared" si="111"/>
        <v>100</v>
      </c>
      <c r="DC31">
        <f t="shared" si="111"/>
        <v>100</v>
      </c>
    </row>
    <row r="32" spans="1:123" ht="15.75" thickBot="1"/>
    <row r="33" spans="3:81" ht="15.75" thickBot="1">
      <c r="D33" t="s">
        <v>38</v>
      </c>
      <c r="E33" t="s">
        <v>39</v>
      </c>
      <c r="F33" t="s">
        <v>40</v>
      </c>
      <c r="U33" s="55"/>
      <c r="BA33" s="16" t="s">
        <v>8</v>
      </c>
      <c r="BB33" s="17" t="s">
        <v>9</v>
      </c>
      <c r="BC33" s="17"/>
      <c r="BD33" s="17" t="s">
        <v>10</v>
      </c>
      <c r="BE33" s="17"/>
      <c r="BF33" s="17" t="s">
        <v>11</v>
      </c>
      <c r="BG33" s="17"/>
      <c r="BH33" s="17" t="s">
        <v>12</v>
      </c>
      <c r="BI33" s="17" t="s">
        <v>13</v>
      </c>
      <c r="BJ33" s="17" t="s">
        <v>14</v>
      </c>
      <c r="BK33" s="17" t="s">
        <v>15</v>
      </c>
      <c r="BL33" s="17" t="s">
        <v>16</v>
      </c>
      <c r="BM33" s="17"/>
      <c r="BN33" s="17" t="s">
        <v>17</v>
      </c>
      <c r="BO33" s="17"/>
      <c r="BP33" s="17" t="s">
        <v>27</v>
      </c>
      <c r="BQ33" s="17" t="s">
        <v>19</v>
      </c>
      <c r="BR33" s="17" t="s">
        <v>20</v>
      </c>
      <c r="BS33" s="17"/>
      <c r="BT33" s="17" t="s">
        <v>21</v>
      </c>
      <c r="BU33" s="17"/>
      <c r="BV33" s="19" t="s">
        <v>22</v>
      </c>
      <c r="BW33" s="189" t="s">
        <v>41</v>
      </c>
      <c r="BX33" s="190"/>
      <c r="BY33" s="190"/>
      <c r="BZ33" s="190"/>
      <c r="CA33" s="191"/>
      <c r="CB33" s="176" t="s">
        <v>288</v>
      </c>
      <c r="CC33" s="177"/>
    </row>
    <row r="34" spans="3:81" ht="15.75" thickBot="1">
      <c r="D34">
        <v>2007</v>
      </c>
      <c r="E34">
        <v>2008</v>
      </c>
      <c r="F34">
        <v>2009</v>
      </c>
      <c r="G34" t="s">
        <v>42</v>
      </c>
      <c r="AY34" s="178" t="s">
        <v>43</v>
      </c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79"/>
      <c r="BW34" s="180" t="s">
        <v>44</v>
      </c>
      <c r="BX34" s="181"/>
      <c r="BY34" s="56"/>
      <c r="BZ34" s="56"/>
      <c r="CA34" s="57">
        <f>SUM(BA36:BV36)</f>
        <v>134</v>
      </c>
      <c r="CB34" s="157">
        <v>0.8</v>
      </c>
      <c r="CC34" s="60">
        <f>PERCENTILE($CC$1:$CC28,0.8)</f>
        <v>820</v>
      </c>
    </row>
    <row r="35" spans="3:81" ht="15.75" thickBot="1">
      <c r="C35" t="s">
        <v>45</v>
      </c>
      <c r="D35">
        <f>COUNTIF(D3:D28,"P")</f>
        <v>18</v>
      </c>
      <c r="E35">
        <f>COUNTIF(T3:T28,"P")</f>
        <v>20</v>
      </c>
      <c r="G35">
        <f>AVERAGE(D35:F35)</f>
        <v>19</v>
      </c>
      <c r="AP35" s="55"/>
      <c r="AQ35" s="55"/>
      <c r="AR35" s="55"/>
      <c r="AS35" s="55"/>
      <c r="AT35" s="55"/>
      <c r="AU35" s="55"/>
      <c r="AV35" s="55"/>
      <c r="AW35" s="55"/>
      <c r="AX35" s="55"/>
      <c r="AY35" s="1" t="s">
        <v>46</v>
      </c>
      <c r="AZ35" s="58"/>
      <c r="BA35" s="59">
        <f>SUM(BA3:BA28)</f>
        <v>28</v>
      </c>
      <c r="BB35" s="59">
        <f>SUM(BB3:BB28)</f>
        <v>52</v>
      </c>
      <c r="BC35" s="59"/>
      <c r="BD35" s="59">
        <f>SUM(BD3:BD28)</f>
        <v>61</v>
      </c>
      <c r="BE35" s="59"/>
      <c r="BF35" s="59">
        <f>SUM(BF3:BF28)</f>
        <v>8</v>
      </c>
      <c r="BG35" s="59"/>
      <c r="BH35" s="59">
        <f>SUM(BH3:BH28)</f>
        <v>5</v>
      </c>
      <c r="BI35" s="59">
        <f>SUM(BI3:BI28)</f>
        <v>1</v>
      </c>
      <c r="BJ35" s="59">
        <f>SUM(BJ3:BJ28)</f>
        <v>2</v>
      </c>
      <c r="BK35" s="59">
        <f>SUM(BK3:BK28)</f>
        <v>0</v>
      </c>
      <c r="BL35" s="59">
        <f>SUM(BL3:BL28)</f>
        <v>0</v>
      </c>
      <c r="BM35" s="59"/>
      <c r="BN35" s="59">
        <f>SUM(BN3:BN28)</f>
        <v>0</v>
      </c>
      <c r="BO35" s="59">
        <f>SUM(BO3:BO28)</f>
        <v>3</v>
      </c>
      <c r="BP35" s="59">
        <f>SUM(BP3:BP28)</f>
        <v>3</v>
      </c>
      <c r="BQ35" s="59">
        <f>SUM(BQ3:BQ28)</f>
        <v>0</v>
      </c>
      <c r="BR35" s="59">
        <f>SUM(BR3:BR28)</f>
        <v>0</v>
      </c>
      <c r="BS35" s="59"/>
      <c r="BT35" s="59">
        <f>SUM(BT3:BT28)</f>
        <v>3</v>
      </c>
      <c r="BU35" s="59">
        <f>SUM(BU3:BU28)</f>
        <v>3</v>
      </c>
      <c r="BV35" s="59">
        <f>SUM(BV3:BV28)</f>
        <v>3</v>
      </c>
      <c r="BW35" s="192" t="s">
        <v>29</v>
      </c>
      <c r="BX35" s="193"/>
      <c r="BY35" s="60"/>
      <c r="BZ35" s="60"/>
      <c r="CA35" s="61">
        <f>SUM(BA36:BJ36)</f>
        <v>126</v>
      </c>
      <c r="CB35" s="167">
        <v>0.75</v>
      </c>
      <c r="CC35" s="60">
        <f>PERCENTILE($CC$1:$CC28,0.75)</f>
        <v>700</v>
      </c>
    </row>
    <row r="36" spans="3:81" ht="15.75" thickBot="1">
      <c r="C36" t="s">
        <v>47</v>
      </c>
      <c r="D36">
        <f>COUNTIF(D3:D28,"C")</f>
        <v>8</v>
      </c>
      <c r="E36">
        <f>COUNTIF(T3:T28,"C")</f>
        <v>6</v>
      </c>
      <c r="F36">
        <f>COUNTIF(A3:AJ28,"C")</f>
        <v>14</v>
      </c>
      <c r="G36">
        <f>AVERAGE(D36:F36)</f>
        <v>9.3333333333333339</v>
      </c>
      <c r="AP36" s="55"/>
      <c r="AQ36" s="55"/>
      <c r="AR36" s="55"/>
      <c r="AS36" s="55"/>
      <c r="AT36" s="55"/>
      <c r="AU36" s="55"/>
      <c r="AV36" s="55"/>
      <c r="AW36" s="55"/>
      <c r="AX36" s="55"/>
      <c r="AY36" s="1" t="s">
        <v>48</v>
      </c>
      <c r="AZ36" s="58"/>
      <c r="BA36" s="52">
        <f>BA35-BA30</f>
        <v>21</v>
      </c>
      <c r="BB36" s="52">
        <f t="shared" ref="BB36:BV36" si="112">BB35-BB30</f>
        <v>42</v>
      </c>
      <c r="BC36" s="52"/>
      <c r="BD36" s="52">
        <f t="shared" si="112"/>
        <v>48</v>
      </c>
      <c r="BE36" s="52"/>
      <c r="BF36" s="52">
        <f t="shared" si="112"/>
        <v>7</v>
      </c>
      <c r="BG36" s="52"/>
      <c r="BH36" s="52">
        <f t="shared" si="112"/>
        <v>5</v>
      </c>
      <c r="BI36" s="52">
        <f t="shared" si="112"/>
        <v>1</v>
      </c>
      <c r="BJ36" s="52">
        <f t="shared" si="112"/>
        <v>2</v>
      </c>
      <c r="BK36" s="52">
        <f t="shared" si="112"/>
        <v>0</v>
      </c>
      <c r="BL36" s="52">
        <f t="shared" si="112"/>
        <v>0</v>
      </c>
      <c r="BM36" s="52"/>
      <c r="BN36" s="52">
        <f t="shared" si="112"/>
        <v>0</v>
      </c>
      <c r="BO36" s="52"/>
      <c r="BP36" s="52">
        <f t="shared" si="112"/>
        <v>2</v>
      </c>
      <c r="BQ36" s="52">
        <f t="shared" si="112"/>
        <v>0</v>
      </c>
      <c r="BR36" s="52">
        <f t="shared" si="112"/>
        <v>0</v>
      </c>
      <c r="BS36" s="52"/>
      <c r="BT36" s="52">
        <f t="shared" si="112"/>
        <v>3</v>
      </c>
      <c r="BU36" s="52"/>
      <c r="BV36" s="52">
        <f t="shared" si="112"/>
        <v>3</v>
      </c>
      <c r="BW36" s="192" t="s">
        <v>49</v>
      </c>
      <c r="BX36" s="193"/>
      <c r="BY36" s="60"/>
      <c r="BZ36" s="60"/>
      <c r="CA36" s="61">
        <f>SUM(BK36:BP36)</f>
        <v>2</v>
      </c>
      <c r="CB36" s="157">
        <v>0.7</v>
      </c>
      <c r="CC36" s="60">
        <f>PERCENTILE($CC$1:$CC28,0.7)</f>
        <v>660</v>
      </c>
    </row>
    <row r="37" spans="3:81" ht="15.75" thickBot="1">
      <c r="C37" t="s">
        <v>50</v>
      </c>
      <c r="D37">
        <f>COUNTIF(D3:D28,"V")</f>
        <v>0</v>
      </c>
      <c r="E37">
        <f>COUNTIF(T3:T28,"V")</f>
        <v>0</v>
      </c>
      <c r="F37">
        <f>COUNTIF(AJ3:AJ28,"V")</f>
        <v>0</v>
      </c>
      <c r="G37">
        <f>AVERAGE(D37:F37)</f>
        <v>0</v>
      </c>
      <c r="AP37" s="55"/>
      <c r="AQ37" s="55"/>
      <c r="AR37" s="55"/>
      <c r="AS37" s="55"/>
      <c r="AT37" s="55"/>
      <c r="AU37" s="55"/>
      <c r="AV37" s="55"/>
      <c r="AW37" s="55"/>
      <c r="AX37" s="55"/>
      <c r="AY37" s="1" t="s">
        <v>51</v>
      </c>
      <c r="AZ37" s="58"/>
      <c r="BA37" s="58">
        <f>BA36*100</f>
        <v>2100</v>
      </c>
      <c r="BB37" s="5">
        <f>BB36*80</f>
        <v>3360</v>
      </c>
      <c r="BC37" s="5"/>
      <c r="BD37" s="5">
        <f>BD36*60</f>
        <v>2880</v>
      </c>
      <c r="BE37" s="5"/>
      <c r="BF37" s="5">
        <f>BF36*40</f>
        <v>280</v>
      </c>
      <c r="BG37" s="5"/>
      <c r="BH37" s="5">
        <f>BH36*20</f>
        <v>100</v>
      </c>
      <c r="BI37" s="5">
        <f>BI36*10</f>
        <v>10</v>
      </c>
      <c r="BJ37" s="5">
        <f>BJ36*5</f>
        <v>10</v>
      </c>
      <c r="BK37" s="5">
        <f>BK36*200</f>
        <v>0</v>
      </c>
      <c r="BL37" s="5">
        <f>BL36*100</f>
        <v>0</v>
      </c>
      <c r="BM37" s="5"/>
      <c r="BN37" s="5">
        <f>BN36*50</f>
        <v>0</v>
      </c>
      <c r="BO37" s="5"/>
      <c r="BP37" s="5">
        <f>BP36*25</f>
        <v>50</v>
      </c>
      <c r="BQ37" s="5">
        <f>BQ36*100</f>
        <v>0</v>
      </c>
      <c r="BR37" s="5">
        <f>BR36*50</f>
        <v>0</v>
      </c>
      <c r="BS37" s="5"/>
      <c r="BT37" s="5">
        <f>BT36*25</f>
        <v>75</v>
      </c>
      <c r="BU37" s="5"/>
      <c r="BV37" s="1">
        <f>BV36*10</f>
        <v>30</v>
      </c>
      <c r="BW37" s="194" t="s">
        <v>52</v>
      </c>
      <c r="BX37" s="195"/>
      <c r="BY37" s="62"/>
      <c r="BZ37" s="62"/>
      <c r="CA37" s="63">
        <f>SUM(BQ36:BV36)</f>
        <v>6</v>
      </c>
      <c r="CB37" s="157">
        <v>0.6</v>
      </c>
      <c r="CC37" s="60">
        <f>PERCENTILE($CC$1:$CC28,0.6)</f>
        <v>620</v>
      </c>
    </row>
    <row r="38" spans="3:81" ht="15.75" thickBot="1">
      <c r="C38" t="s">
        <v>34</v>
      </c>
      <c r="D38">
        <f>SUM(D35:D37)</f>
        <v>26</v>
      </c>
      <c r="E38">
        <f>SUM(E35:E37)</f>
        <v>26</v>
      </c>
      <c r="G38">
        <f>AVERAGE(D38:F38)</f>
        <v>26</v>
      </c>
      <c r="AY38" s="64" t="s">
        <v>53</v>
      </c>
      <c r="AZ38" s="65"/>
      <c r="BA38" s="58">
        <f>SUM(BA37:BV37)</f>
        <v>8895</v>
      </c>
      <c r="BB38" s="66">
        <f>BA38/AZ30</f>
        <v>468.15789473684208</v>
      </c>
      <c r="BC38" s="32"/>
      <c r="BW38" s="196" t="s">
        <v>51</v>
      </c>
      <c r="BX38" s="67" t="s">
        <v>54</v>
      </c>
      <c r="BY38" s="56"/>
      <c r="BZ38" s="56"/>
      <c r="CA38" s="68">
        <f>AVERAGE(CC3:CC28)</f>
        <v>534.52380952380952</v>
      </c>
      <c r="CB38" s="157">
        <v>0.5</v>
      </c>
      <c r="CC38" s="60">
        <f>PERCENTILE($CC$1:$CC28,0.5)</f>
        <v>500</v>
      </c>
    </row>
    <row r="39" spans="3:81" ht="15.75" thickBot="1">
      <c r="AY39" s="6"/>
      <c r="AZ39" s="8"/>
      <c r="BA39" s="5">
        <f>(SUM($AZ$3:$AZ$28))*($CE$2/3)</f>
        <v>2786.6666666666665</v>
      </c>
      <c r="BB39" s="199" t="str">
        <f>IF(BA38&gt;BA39,"ATINGE CONCEITO 3","NAO")</f>
        <v>ATINGE CONCEITO 3</v>
      </c>
      <c r="BC39" s="200"/>
      <c r="BD39" s="200"/>
      <c r="BE39" s="200"/>
      <c r="BF39" s="200"/>
      <c r="BG39" s="200"/>
      <c r="BH39" s="200"/>
      <c r="BW39" s="197"/>
      <c r="BX39" s="69" t="s">
        <v>55</v>
      </c>
      <c r="BY39" s="60"/>
      <c r="BZ39" s="60"/>
      <c r="CA39" s="61">
        <f>QUARTILE(CC3:CC28,1)</f>
        <v>240</v>
      </c>
      <c r="CB39" s="157">
        <v>0.4</v>
      </c>
      <c r="CC39" s="60">
        <f>PERCENTILE($CC$1:$CC28,0.4)</f>
        <v>365</v>
      </c>
    </row>
    <row r="40" spans="3:81" ht="15.75" thickBot="1">
      <c r="AY40" s="70" t="s">
        <v>56</v>
      </c>
      <c r="AZ40" s="71"/>
      <c r="BA40" s="5">
        <f>(SUM($AZ$3:$AZ$28))*($CG$2/3)</f>
        <v>3546.6666666666665</v>
      </c>
      <c r="BB40" s="199" t="str">
        <f>IF(BA38&gt;=BA40,"ATINGE CONCEITO 4","NAO")</f>
        <v>ATINGE CONCEITO 4</v>
      </c>
      <c r="BC40" s="200"/>
      <c r="BD40" s="200"/>
      <c r="BE40" s="200"/>
      <c r="BF40" s="200"/>
      <c r="BG40" s="200"/>
      <c r="BH40" s="200"/>
      <c r="BW40" s="197"/>
      <c r="BX40" s="69" t="s">
        <v>57</v>
      </c>
      <c r="BY40" s="60"/>
      <c r="BZ40" s="60"/>
      <c r="CA40" s="72">
        <f>MEDIAN(CC3:CC28)</f>
        <v>500</v>
      </c>
      <c r="CB40" s="167">
        <v>0.35</v>
      </c>
      <c r="CC40" s="60">
        <f>PERCENTILE($CC$1:$CC28,0.35)</f>
        <v>345</v>
      </c>
    </row>
    <row r="41" spans="3:81" ht="15.75" thickBot="1">
      <c r="AY41" s="64"/>
      <c r="AZ41" s="65"/>
      <c r="BA41" s="5">
        <f>(SUM($AZ$3:$AZ$28))*($CI$2/3)</f>
        <v>4306.6666666666661</v>
      </c>
      <c r="BB41" s="199" t="str">
        <f>IF(BA38&gt;=BA41,"ATINGE CONCEITO 5","NAO")</f>
        <v>ATINGE CONCEITO 5</v>
      </c>
      <c r="BC41" s="200"/>
      <c r="BD41" s="200"/>
      <c r="BE41" s="200"/>
      <c r="BF41" s="200"/>
      <c r="BG41" s="200"/>
      <c r="BH41" s="200"/>
      <c r="BW41" s="197"/>
      <c r="BX41" s="69" t="s">
        <v>58</v>
      </c>
      <c r="BY41" s="60"/>
      <c r="BZ41" s="60"/>
      <c r="CA41" s="61">
        <f>QUARTILE(CC3:CC28,3)</f>
        <v>700</v>
      </c>
      <c r="CB41" s="157">
        <v>0.3</v>
      </c>
      <c r="CC41" s="60">
        <f>PERCENTILE($CC$1:$CC28,0.3)</f>
        <v>280</v>
      </c>
    </row>
    <row r="42" spans="3:81" ht="15.75" thickBot="1">
      <c r="BW42" s="198"/>
      <c r="BX42" s="73" t="s">
        <v>59</v>
      </c>
      <c r="BY42" s="62"/>
      <c r="BZ42" s="62"/>
      <c r="CA42" s="63">
        <f>QUARTILE(CC3:CC28,4)</f>
        <v>1525</v>
      </c>
    </row>
    <row r="43" spans="3:81" ht="15.75" thickBot="1"/>
    <row r="44" spans="3:81" ht="15.75" thickBot="1">
      <c r="AY44" s="178" t="s">
        <v>60</v>
      </c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84"/>
    </row>
    <row r="45" spans="3:81" ht="15.75" thickBot="1">
      <c r="AY45" s="74"/>
      <c r="AZ45" s="58"/>
      <c r="BA45" s="1" t="s">
        <v>61</v>
      </c>
      <c r="BB45" s="52"/>
      <c r="BC45" s="52"/>
      <c r="BD45" s="52" t="s">
        <v>62</v>
      </c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8"/>
    </row>
    <row r="46" spans="3:81" ht="15.75" thickBot="1">
      <c r="AY46" s="1" t="s">
        <v>63</v>
      </c>
      <c r="AZ46" s="58"/>
      <c r="BA46" s="202">
        <f>AZ30-COUNTIF(CE3:CE28,"=NAO")</f>
        <v>17</v>
      </c>
      <c r="BB46" s="183"/>
      <c r="BC46" s="88"/>
      <c r="BD46" s="203">
        <f>(BA46/G35)*100</f>
        <v>89.473684210526315</v>
      </c>
      <c r="BE46" s="204"/>
      <c r="BF46" s="205"/>
      <c r="BG46" s="87"/>
      <c r="BH46" s="52" t="str">
        <f>IF(BD46&gt;=80,"ATINGEM CONCEITO 3","NAO")</f>
        <v>ATINGEM CONCEITO 3</v>
      </c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8"/>
    </row>
    <row r="47" spans="3:81" ht="15.75" thickBot="1">
      <c r="AY47" s="1" t="s">
        <v>64</v>
      </c>
      <c r="AZ47" s="58"/>
      <c r="BA47" s="202">
        <f>AZ30-COUNTIF(CG3:CG28,"=NAO")</f>
        <v>16</v>
      </c>
      <c r="BB47" s="183"/>
      <c r="BC47" s="88"/>
      <c r="BD47" s="203">
        <f>(BA47/G35)*100</f>
        <v>84.210526315789465</v>
      </c>
      <c r="BE47" s="204"/>
      <c r="BF47" s="205"/>
      <c r="BG47" s="87"/>
      <c r="BH47" s="52" t="str">
        <f>IF(BD47&gt;=80," ATINGEM CONCEITO 4","NAO")</f>
        <v xml:space="preserve"> ATINGEM CONCEITO 4</v>
      </c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8"/>
    </row>
    <row r="48" spans="3:81" ht="15.75" thickBot="1">
      <c r="AY48" s="206" t="s">
        <v>65</v>
      </c>
      <c r="AZ48" s="207"/>
      <c r="BA48" s="202">
        <f>AZ30-COUNTIF(CI3:CI28,"=NAO")</f>
        <v>14</v>
      </c>
      <c r="BB48" s="183"/>
      <c r="BC48" s="88"/>
      <c r="BD48" s="203">
        <f>(BA48/G35)*100</f>
        <v>73.68421052631578</v>
      </c>
      <c r="BE48" s="204"/>
      <c r="BF48" s="205"/>
      <c r="BG48" s="87"/>
      <c r="BH48" s="52" t="str">
        <f>IF(BD48&gt;=80,"ATINGEM CONCEITO 5","NAO")</f>
        <v>NAO</v>
      </c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8"/>
    </row>
    <row r="50" spans="51:74" ht="15.75" thickBot="1"/>
    <row r="51" spans="51:74" ht="15.75" thickBot="1">
      <c r="AY51" s="208" t="s">
        <v>66</v>
      </c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10"/>
    </row>
    <row r="52" spans="51:74" ht="15.75" thickBot="1">
      <c r="AY52" t="s">
        <v>42</v>
      </c>
      <c r="AZ52">
        <f>G35</f>
        <v>19</v>
      </c>
      <c r="BA52" s="75" t="s">
        <v>8</v>
      </c>
      <c r="BB52" s="76" t="s">
        <v>9</v>
      </c>
      <c r="BC52" s="76"/>
      <c r="BD52" s="76" t="s">
        <v>10</v>
      </c>
      <c r="BE52" s="76"/>
      <c r="BF52" s="76" t="s">
        <v>11</v>
      </c>
      <c r="BG52" s="76"/>
      <c r="BH52" s="76" t="s">
        <v>12</v>
      </c>
      <c r="BI52" s="76" t="s">
        <v>13</v>
      </c>
      <c r="BJ52" s="76" t="s">
        <v>14</v>
      </c>
      <c r="BK52" s="76" t="s">
        <v>15</v>
      </c>
      <c r="BL52" s="76" t="s">
        <v>16</v>
      </c>
      <c r="BM52" s="76"/>
      <c r="BN52" s="76" t="s">
        <v>17</v>
      </c>
      <c r="BO52" s="76"/>
      <c r="BP52" s="76" t="s">
        <v>27</v>
      </c>
      <c r="BQ52" s="76" t="s">
        <v>19</v>
      </c>
      <c r="BR52" s="76" t="s">
        <v>20</v>
      </c>
      <c r="BS52" s="76"/>
      <c r="BT52" s="76" t="s">
        <v>21</v>
      </c>
      <c r="BU52" s="76"/>
      <c r="BV52" s="77" t="s">
        <v>22</v>
      </c>
    </row>
    <row r="53" spans="51:74">
      <c r="AY53" t="s">
        <v>67</v>
      </c>
      <c r="BA53">
        <f>COUNTIF(BA3:BA28,"&gt;0")</f>
        <v>12</v>
      </c>
      <c r="BB53">
        <f>COUNTIF(BB3:BB28,"&gt;0")</f>
        <v>16</v>
      </c>
      <c r="BD53">
        <f>COUNTIF(BD3:BD28,"&gt;0")</f>
        <v>17</v>
      </c>
      <c r="BF53">
        <f>COUNTIF(BF3:BF28,"&gt;0")</f>
        <v>6</v>
      </c>
      <c r="BH53">
        <f t="shared" ref="BH53:BV53" si="113">COUNTIF(BH3:BH28,"&gt;0")</f>
        <v>4</v>
      </c>
      <c r="BI53">
        <f t="shared" si="113"/>
        <v>1</v>
      </c>
      <c r="BJ53">
        <f t="shared" si="113"/>
        <v>2</v>
      </c>
      <c r="BK53">
        <f t="shared" si="113"/>
        <v>0</v>
      </c>
      <c r="BL53">
        <f t="shared" si="113"/>
        <v>0</v>
      </c>
      <c r="BM53">
        <f t="shared" si="113"/>
        <v>0</v>
      </c>
      <c r="BN53">
        <f t="shared" si="113"/>
        <v>0</v>
      </c>
      <c r="BO53">
        <f t="shared" si="113"/>
        <v>2</v>
      </c>
      <c r="BP53">
        <f t="shared" si="113"/>
        <v>2</v>
      </c>
      <c r="BQ53">
        <f t="shared" si="113"/>
        <v>0</v>
      </c>
      <c r="BR53">
        <f t="shared" si="113"/>
        <v>0</v>
      </c>
      <c r="BS53">
        <f t="shared" si="113"/>
        <v>0</v>
      </c>
      <c r="BT53">
        <f t="shared" si="113"/>
        <v>3</v>
      </c>
      <c r="BU53">
        <f t="shared" si="113"/>
        <v>2</v>
      </c>
      <c r="BV53">
        <f t="shared" si="113"/>
        <v>2</v>
      </c>
    </row>
    <row r="54" spans="51:74">
      <c r="AY54" t="s">
        <v>68</v>
      </c>
      <c r="BA54" s="78">
        <f>BA53/$AZ$52*100</f>
        <v>63.157894736842103</v>
      </c>
      <c r="BB54" s="78">
        <f t="shared" ref="BB54:BV54" si="114">BB53/$AZ$52*100</f>
        <v>84.210526315789465</v>
      </c>
      <c r="BC54" s="78"/>
      <c r="BD54" s="78">
        <f t="shared" si="114"/>
        <v>89.473684210526315</v>
      </c>
      <c r="BE54" s="78"/>
      <c r="BF54" s="78">
        <f t="shared" si="114"/>
        <v>31.578947368421051</v>
      </c>
      <c r="BG54" s="78"/>
      <c r="BH54" s="78">
        <f t="shared" si="114"/>
        <v>21.052631578947366</v>
      </c>
      <c r="BI54" s="78">
        <f t="shared" si="114"/>
        <v>5.2631578947368416</v>
      </c>
      <c r="BJ54" s="78">
        <f t="shared" si="114"/>
        <v>10.526315789473683</v>
      </c>
      <c r="BK54" s="78">
        <f t="shared" si="114"/>
        <v>0</v>
      </c>
      <c r="BL54" s="78">
        <f t="shared" si="114"/>
        <v>0</v>
      </c>
      <c r="BM54" s="78">
        <f t="shared" si="114"/>
        <v>0</v>
      </c>
      <c r="BN54" s="78">
        <f t="shared" si="114"/>
        <v>0</v>
      </c>
      <c r="BO54" s="78">
        <f t="shared" si="114"/>
        <v>10.526315789473683</v>
      </c>
      <c r="BP54" s="78">
        <f t="shared" si="114"/>
        <v>10.526315789473683</v>
      </c>
      <c r="BQ54" s="78">
        <f t="shared" si="114"/>
        <v>0</v>
      </c>
      <c r="BR54" s="78">
        <f t="shared" si="114"/>
        <v>0</v>
      </c>
      <c r="BS54" s="78">
        <f t="shared" si="114"/>
        <v>0</v>
      </c>
      <c r="BT54" s="78">
        <f t="shared" si="114"/>
        <v>15.789473684210526</v>
      </c>
      <c r="BU54" s="78">
        <f t="shared" si="114"/>
        <v>10.526315789473683</v>
      </c>
      <c r="BV54" s="78">
        <f t="shared" si="114"/>
        <v>10.526315789473683</v>
      </c>
    </row>
    <row r="55" spans="51:74" ht="15.75" thickBot="1">
      <c r="BA55" t="s">
        <v>29</v>
      </c>
      <c r="BK55" t="s">
        <v>49</v>
      </c>
      <c r="BQ55" t="s">
        <v>52</v>
      </c>
    </row>
    <row r="56" spans="51:74" ht="15.75" thickBot="1">
      <c r="AY56" t="s">
        <v>23</v>
      </c>
      <c r="BA56" s="174">
        <f>COUNTIF(BC3:BC28,"&gt;0")/$AZ$52*100</f>
        <v>94.73684210526315</v>
      </c>
      <c r="BB56" s="175"/>
      <c r="BC56" s="79"/>
      <c r="BJ56" t="s">
        <v>26</v>
      </c>
      <c r="BK56" s="174">
        <f>COUNTIF(BM3:BM28,"&gt;0")/$AZ$52*100</f>
        <v>0</v>
      </c>
      <c r="BL56" s="175"/>
      <c r="BM56" s="79"/>
      <c r="BP56" t="s">
        <v>28</v>
      </c>
      <c r="BQ56" s="174">
        <f>COUNTIF(BS3:BS28,"&gt;0")/$AZ$52*100</f>
        <v>0</v>
      </c>
      <c r="BR56" s="175"/>
      <c r="BS56" s="79"/>
    </row>
    <row r="57" spans="51:74" ht="15.75" thickBot="1">
      <c r="AY57" t="s">
        <v>24</v>
      </c>
      <c r="BA57" s="211">
        <f>COUNTIF(BE3:BE120,"&gt;0")/$AZ$52*100</f>
        <v>105.26315789473684</v>
      </c>
      <c r="BB57" s="212"/>
      <c r="BC57" s="212"/>
      <c r="BD57" s="213"/>
      <c r="BE57" s="79"/>
    </row>
    <row r="58" spans="51:74" ht="15.75" thickBot="1">
      <c r="AY58" t="s">
        <v>69</v>
      </c>
      <c r="BA58" s="174">
        <f>COUNTIF(BG3:BG28,"&gt;0")/$AZ$52*100</f>
        <v>105.26315789473684</v>
      </c>
      <c r="BB58" s="201"/>
      <c r="BC58" s="201"/>
      <c r="BD58" s="201"/>
      <c r="BE58" s="201"/>
      <c r="BF58" s="175"/>
      <c r="BG58" s="55"/>
    </row>
    <row r="59" spans="51:74" ht="15.75" thickBot="1"/>
    <row r="60" spans="51:74" ht="15.75" thickBot="1">
      <c r="AY60" t="s">
        <v>23</v>
      </c>
      <c r="BA60" s="174">
        <f>COUNTIF(BC3:BC28,"&gt;1")/$AZ$52*100</f>
        <v>57.894736842105267</v>
      </c>
      <c r="BB60" s="175"/>
    </row>
  </sheetData>
  <protectedRanges>
    <protectedRange password="E804" sqref="T109:AI109" name="Dados da produção_1"/>
  </protectedRanges>
  <mergeCells count="30">
    <mergeCell ref="BA58:BF58"/>
    <mergeCell ref="AY44:BV44"/>
    <mergeCell ref="BA46:BB46"/>
    <mergeCell ref="BD46:BF46"/>
    <mergeCell ref="BA47:BB47"/>
    <mergeCell ref="BD47:BF47"/>
    <mergeCell ref="AY48:AZ48"/>
    <mergeCell ref="BA48:BB48"/>
    <mergeCell ref="BD48:BF48"/>
    <mergeCell ref="AY51:BV51"/>
    <mergeCell ref="BA56:BB56"/>
    <mergeCell ref="BK56:BL56"/>
    <mergeCell ref="BQ56:BR56"/>
    <mergeCell ref="BA57:BD57"/>
    <mergeCell ref="BA60:BB60"/>
    <mergeCell ref="CB33:CC33"/>
    <mergeCell ref="AY34:BV34"/>
    <mergeCell ref="BW34:BX34"/>
    <mergeCell ref="E1:S1"/>
    <mergeCell ref="U1:AI1"/>
    <mergeCell ref="AK1:AY1"/>
    <mergeCell ref="BA1:BV1"/>
    <mergeCell ref="BW33:CA33"/>
    <mergeCell ref="BW35:BX35"/>
    <mergeCell ref="BW36:BX36"/>
    <mergeCell ref="BW37:BX37"/>
    <mergeCell ref="BW38:BW42"/>
    <mergeCell ref="BB39:BH39"/>
    <mergeCell ref="BB40:BH40"/>
    <mergeCell ref="BB41:BH41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DS50"/>
  <sheetViews>
    <sheetView topLeftCell="AK20" workbookViewId="0">
      <selection activeCell="BA50" sqref="BA50:BB50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223</v>
      </c>
      <c r="B3" s="98">
        <v>1</v>
      </c>
      <c r="C3" s="116" t="s">
        <v>115</v>
      </c>
      <c r="D3" s="99" t="s">
        <v>72</v>
      </c>
      <c r="E3" s="81"/>
      <c r="F3" s="81">
        <v>2</v>
      </c>
      <c r="G3" s="81">
        <v>2</v>
      </c>
      <c r="H3" s="81">
        <v>3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02" t="s">
        <v>72</v>
      </c>
      <c r="U3" s="81">
        <v>1</v>
      </c>
      <c r="V3" s="81">
        <v>1</v>
      </c>
      <c r="W3" s="81"/>
      <c r="X3" s="81">
        <v>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8" si="0">SUM(E3,U3,AK3)</f>
        <v>1</v>
      </c>
      <c r="BB3" s="29">
        <f t="shared" si="0"/>
        <v>3</v>
      </c>
      <c r="BC3" s="29">
        <f>SUM(BA3:BB3)</f>
        <v>4</v>
      </c>
      <c r="BD3" s="29">
        <f t="shared" ref="BD3:BD18" si="1">SUM(G3,W3,AM3)</f>
        <v>2</v>
      </c>
      <c r="BE3" s="29">
        <f>SUM(BC3:BD3)</f>
        <v>6</v>
      </c>
      <c r="BF3" s="29">
        <f t="shared" ref="BF3:BF18" si="2">SUM(H3,X3,AN3)</f>
        <v>4</v>
      </c>
      <c r="BG3" s="29">
        <f>BA3+BB3+BD3+BF3</f>
        <v>10</v>
      </c>
      <c r="BH3" s="29">
        <f t="shared" ref="BH3:BJ18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8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8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620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620</v>
      </c>
      <c r="CD3" s="156">
        <f t="shared" ref="CD3:CD18" si="6">$CC3-(($CE$2/3)*$AZ3)</f>
        <v>473.33333333333337</v>
      </c>
      <c r="CE3" s="22">
        <f>IF(AZ3=0," ",IF(CD3&gt;=0,3,"NAO"))</f>
        <v>3</v>
      </c>
      <c r="CF3" s="156">
        <f t="shared" ref="CF3:CF18" si="7">$CC3-(($CG$2/3)*$AZ3)</f>
        <v>433.33333333333337</v>
      </c>
      <c r="CG3" s="22">
        <f>IF(AZ3=0," ",IF(CF3&gt;=0,4,"NAO"))</f>
        <v>4</v>
      </c>
      <c r="CH3" s="156">
        <f t="shared" ref="CH3:CH18" si="8">$CC3-(($CI$2/3)*$AZ3)</f>
        <v>393.33333333333337</v>
      </c>
      <c r="CI3" s="22">
        <f>IF(AZ3=0," ",IF(CH3&gt;=0,5,"NAO"))</f>
        <v>5</v>
      </c>
      <c r="CJ3" s="22">
        <f t="shared" ref="CJ3:CJ18" si="9">(CC3)/(SUM($CC$3:$CC$18))*100</f>
        <v>8.2832331329325317</v>
      </c>
      <c r="CK3" s="22">
        <f t="shared" ref="CK3:CK18" si="10">(CC3/(SUM($CC$3:$CC$18))*100)</f>
        <v>8.2832331329325317</v>
      </c>
      <c r="CM3" s="22">
        <f t="shared" ref="CM3:CM18" si="11">BA3/(SUM(BA$3:BA$18)/100)</f>
        <v>7.6923076923076916</v>
      </c>
      <c r="CN3" s="22">
        <f t="shared" ref="CN3:CN18" si="12">BB3/(SUM(BB$3:BB$18)/100)</f>
        <v>7.8947368421052628</v>
      </c>
      <c r="CO3" s="22">
        <f t="shared" ref="CO3:CO18" si="13">BD3/(SUM(BD$3:BD$18)/100)</f>
        <v>5.2631578947368425</v>
      </c>
      <c r="CP3" s="22">
        <f t="shared" ref="CP3:CP18" si="14">BF3/(SUM(BF$3:BF$18)/100)</f>
        <v>26.666666666666668</v>
      </c>
      <c r="CQ3" s="22">
        <f t="shared" ref="CQ3:CQ18" si="15">BH3/(SUM(BH$3:BH$18)/100)</f>
        <v>0</v>
      </c>
      <c r="CR3" s="22">
        <f t="shared" ref="CR3:CR18" si="16">BI3/(SUM(BI$3:BI$18)/100)</f>
        <v>0</v>
      </c>
      <c r="CS3" s="22">
        <f t="shared" ref="CS3:CS18" si="17">BJ3/(SUM(BJ$3:BJ$18)/100)</f>
        <v>0</v>
      </c>
      <c r="CT3" s="22" t="e">
        <f t="shared" ref="CT3:CT18" si="18">BK3/(SUM(BK$3:BK$18)/100)</f>
        <v>#DIV/0!</v>
      </c>
      <c r="CU3" s="22" t="e">
        <f t="shared" ref="CU3:CU18" si="19">BL3/(SUM(BL$3:BL$18)/100)</f>
        <v>#DIV/0!</v>
      </c>
      <c r="CV3" s="22" t="e">
        <f t="shared" ref="CV3:CV18" si="20">BN3/(SUM(BN$3:BN$18)/100)</f>
        <v>#DIV/0!</v>
      </c>
      <c r="CW3" s="22" t="e">
        <f t="shared" ref="CW3:CW18" si="21">BO3/(SUM(BO$3:BO$18)/100)</f>
        <v>#DIV/0!</v>
      </c>
      <c r="CX3" s="22" t="e">
        <f t="shared" ref="CX3:CX18" si="22">BP3/(SUM(BP$3:BP$18)/100)</f>
        <v>#DIV/0!</v>
      </c>
      <c r="CY3" s="22" t="e">
        <f t="shared" ref="CY3:CY18" si="23">BQ3/(SUM(BQ$3:BQ$18)/100)</f>
        <v>#DIV/0!</v>
      </c>
      <c r="CZ3" s="22" t="e">
        <f t="shared" ref="CZ3:CZ18" si="24">BR3/(SUM(BR$3:BR$18)/100)</f>
        <v>#DIV/0!</v>
      </c>
      <c r="DA3" s="22" t="e">
        <f t="shared" ref="DA3:DA18" si="25">BT3/(SUM(BT$3:BT$18)/100)</f>
        <v>#DIV/0!</v>
      </c>
      <c r="DB3" s="22" t="e">
        <f t="shared" ref="DB3:DB18" si="26">BU3/(SUM(BU$3:BU$18)/100)</f>
        <v>#DIV/0!</v>
      </c>
      <c r="DC3" s="22" t="e">
        <f t="shared" ref="DC3:DC18" si="27">BV3/(SUM(BV$3:BV$18)/100)</f>
        <v>#DIV/0!</v>
      </c>
      <c r="DE3" s="22">
        <f>COUNTIF(BA3,"&lt;&gt;0")</f>
        <v>1</v>
      </c>
      <c r="DF3" s="22">
        <f>COUNTIF(BB3,"&lt;&gt;0")</f>
        <v>1</v>
      </c>
      <c r="DG3" s="22">
        <f>COUNTIF(BD3,"&lt;&gt;0")</f>
        <v>1</v>
      </c>
      <c r="DH3" s="22">
        <f>COUNTIF(BF3,"&lt;&gt;0")</f>
        <v>1</v>
      </c>
      <c r="DI3" s="22">
        <f t="shared" ref="DI3:DM18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8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223</v>
      </c>
      <c r="B4" s="98">
        <v>2</v>
      </c>
      <c r="C4" s="117" t="s">
        <v>116</v>
      </c>
      <c r="D4" s="99" t="s">
        <v>72</v>
      </c>
      <c r="E4" s="31"/>
      <c r="F4" s="31"/>
      <c r="G4" s="31">
        <v>2</v>
      </c>
      <c r="H4" s="31">
        <v>1</v>
      </c>
      <c r="I4" s="31">
        <v>1</v>
      </c>
      <c r="J4" s="31">
        <v>1</v>
      </c>
      <c r="K4" s="31">
        <v>2</v>
      </c>
      <c r="L4" s="31"/>
      <c r="M4" s="31"/>
      <c r="N4" s="31"/>
      <c r="O4" s="31"/>
      <c r="P4" s="31"/>
      <c r="Q4" s="31"/>
      <c r="R4" s="31"/>
      <c r="S4" s="31"/>
      <c r="T4" s="102" t="s">
        <v>72</v>
      </c>
      <c r="U4" s="31"/>
      <c r="V4" s="31"/>
      <c r="W4" s="31">
        <v>1</v>
      </c>
      <c r="X4" s="31"/>
      <c r="Y4" s="31"/>
      <c r="Z4" s="31"/>
      <c r="AA4" s="31">
        <v>1</v>
      </c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8" si="3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18" si="31">SUM(BA4:BB4)</f>
        <v>0</v>
      </c>
      <c r="BD4" s="29">
        <f t="shared" si="1"/>
        <v>3</v>
      </c>
      <c r="BE4" s="29">
        <f t="shared" ref="BE4:BE18" si="32">SUM(BC4:BD4)</f>
        <v>3</v>
      </c>
      <c r="BF4" s="29">
        <f t="shared" si="2"/>
        <v>1</v>
      </c>
      <c r="BG4" s="29">
        <f t="shared" ref="BG4:BG18" si="33">BA4+BB4+BD4+BF4</f>
        <v>4</v>
      </c>
      <c r="BH4" s="29">
        <f t="shared" si="3"/>
        <v>1</v>
      </c>
      <c r="BI4" s="29">
        <f t="shared" si="3"/>
        <v>1</v>
      </c>
      <c r="BJ4" s="29">
        <f t="shared" si="3"/>
        <v>3</v>
      </c>
      <c r="BK4" s="29">
        <f t="shared" ref="BK4:BL18" si="34">SUM(AR4,AB4,L4)</f>
        <v>0</v>
      </c>
      <c r="BL4" s="29">
        <f t="shared" si="34"/>
        <v>0</v>
      </c>
      <c r="BM4" s="29">
        <f t="shared" ref="BM4:BM18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8" si="36">IF(BO4&gt;=3,3,BO4)</f>
        <v>0</v>
      </c>
      <c r="BQ4" s="29">
        <f t="shared" ref="BQ4:BR18" si="37">SUM(AV4,AF4,P4)</f>
        <v>0</v>
      </c>
      <c r="BR4" s="29">
        <f t="shared" si="37"/>
        <v>0</v>
      </c>
      <c r="BS4" s="29">
        <f t="shared" ref="BS4:BS18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8" si="39">IF(BU4&gt;=3,3,BU4)</f>
        <v>0</v>
      </c>
      <c r="BX4" s="28">
        <f t="shared" ref="BX4:BX18" si="40">(BA4*100)+(BB4*80)+(BD4*60)+(BF4*40)+(BH4*20)</f>
        <v>240</v>
      </c>
      <c r="BY4" s="29">
        <f t="shared" ref="BY4:BY18" si="41">IF(BI4&gt;3,30,BI4*10)</f>
        <v>10</v>
      </c>
      <c r="BZ4" s="29">
        <f t="shared" ref="BZ4:BZ18" si="42">IF(BJ4&gt;3,15,BJ4*5)</f>
        <v>15</v>
      </c>
      <c r="CA4" s="29">
        <f t="shared" ref="CA4:CA18" si="43">(BK4*200)+(BL4*100)+(BN4*50)+(BP4*20)</f>
        <v>0</v>
      </c>
      <c r="CB4" s="29">
        <f t="shared" ref="CB4:CB18" si="44">(BQ4*100)+(BR4*50)+(BT4*25)+(BV4*10)</f>
        <v>0</v>
      </c>
      <c r="CC4" s="30">
        <f t="shared" ref="CC4:CC18" si="45">IF(AZ4&gt;0,SUM(BX4:CB4), "")</f>
        <v>265</v>
      </c>
      <c r="CD4" s="156">
        <f t="shared" si="6"/>
        <v>118.33333333333334</v>
      </c>
      <c r="CE4" s="22">
        <f t="shared" ref="CE4:CE18" si="46">IF(AZ4=0," ",IF(CD4&gt;=0,3,"NAO"))</f>
        <v>3</v>
      </c>
      <c r="CF4" s="156">
        <f t="shared" si="7"/>
        <v>78.333333333333343</v>
      </c>
      <c r="CG4" s="22">
        <f t="shared" ref="CG4:CG18" si="47">IF(AZ4=0," ",IF(CF4&gt;=0,4,"NAO"))</f>
        <v>4</v>
      </c>
      <c r="CH4" s="156">
        <f t="shared" si="8"/>
        <v>38.333333333333343</v>
      </c>
      <c r="CI4" s="22">
        <f t="shared" ref="CI4:CI18" si="48">IF(AZ4=0," ",IF(CH4&gt;=0,5,"NAO"))</f>
        <v>5</v>
      </c>
      <c r="CJ4" s="22">
        <f t="shared" si="9"/>
        <v>3.5404141616566465</v>
      </c>
      <c r="CK4" s="22">
        <f t="shared" si="10"/>
        <v>3.5404141616566465</v>
      </c>
      <c r="CM4" s="22">
        <f t="shared" si="11"/>
        <v>0</v>
      </c>
      <c r="CN4" s="22">
        <f t="shared" si="12"/>
        <v>0</v>
      </c>
      <c r="CO4" s="22">
        <f t="shared" si="13"/>
        <v>7.8947368421052628</v>
      </c>
      <c r="CP4" s="22">
        <f t="shared" si="14"/>
        <v>6.666666666666667</v>
      </c>
      <c r="CQ4" s="22">
        <f t="shared" si="15"/>
        <v>11.111111111111111</v>
      </c>
      <c r="CR4" s="22">
        <f t="shared" si="16"/>
        <v>16.666666666666668</v>
      </c>
      <c r="CS4" s="22">
        <f t="shared" si="17"/>
        <v>60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 t="e">
        <f t="shared" si="26"/>
        <v>#DIV/0!</v>
      </c>
      <c r="DC4" s="22" t="e">
        <f t="shared" si="27"/>
        <v>#DIV/0!</v>
      </c>
      <c r="DE4" s="22">
        <f t="shared" ref="DE4:DF18" si="49">COUNTIF(BA4,"&lt;&gt;0")</f>
        <v>0</v>
      </c>
      <c r="DF4" s="22">
        <f t="shared" si="49"/>
        <v>0</v>
      </c>
      <c r="DG4" s="22">
        <f t="shared" ref="DG4:DG18" si="50">COUNTIF(BD4,"&lt;&gt;0")</f>
        <v>1</v>
      </c>
      <c r="DH4" s="22">
        <f t="shared" ref="DH4:DH18" si="51">COUNTIF(BF4,"&lt;&gt;0")</f>
        <v>1</v>
      </c>
      <c r="DI4" s="22">
        <f t="shared" si="28"/>
        <v>1</v>
      </c>
      <c r="DJ4" s="22">
        <f t="shared" si="28"/>
        <v>1</v>
      </c>
      <c r="DK4" s="22">
        <f t="shared" si="28"/>
        <v>1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8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8" si="53">COUNTIF(BT4,"&lt;&gt;0")</f>
        <v>0</v>
      </c>
      <c r="DS4" s="22">
        <f t="shared" ref="DS4:DS18" si="54">COUNTIF(BV4,"&lt;&gt;0")</f>
        <v>0</v>
      </c>
    </row>
    <row r="5" spans="1:123" s="22" customFormat="1" ht="15.75" thickBot="1">
      <c r="A5" s="104" t="s">
        <v>223</v>
      </c>
      <c r="B5" s="98">
        <v>3</v>
      </c>
      <c r="C5" s="118" t="s">
        <v>117</v>
      </c>
      <c r="D5" s="99" t="s">
        <v>72</v>
      </c>
      <c r="E5" s="31">
        <v>1</v>
      </c>
      <c r="F5" s="31"/>
      <c r="G5" s="31"/>
      <c r="H5" s="31"/>
      <c r="I5" s="31">
        <v>1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102" t="s">
        <v>72</v>
      </c>
      <c r="U5" s="31"/>
      <c r="V5" s="31">
        <v>3</v>
      </c>
      <c r="W5" s="31">
        <v>2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1</v>
      </c>
      <c r="BB5" s="29">
        <f t="shared" si="0"/>
        <v>3</v>
      </c>
      <c r="BC5" s="29">
        <f t="shared" si="31"/>
        <v>4</v>
      </c>
      <c r="BD5" s="29">
        <f t="shared" si="1"/>
        <v>2</v>
      </c>
      <c r="BE5" s="29">
        <f t="shared" si="32"/>
        <v>6</v>
      </c>
      <c r="BF5" s="29">
        <f t="shared" si="2"/>
        <v>0</v>
      </c>
      <c r="BG5" s="29">
        <f t="shared" si="33"/>
        <v>6</v>
      </c>
      <c r="BH5" s="29">
        <f t="shared" si="3"/>
        <v>1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480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480</v>
      </c>
      <c r="CD5" s="156">
        <f t="shared" si="6"/>
        <v>333.33333333333337</v>
      </c>
      <c r="CE5" s="22">
        <f t="shared" si="46"/>
        <v>3</v>
      </c>
      <c r="CF5" s="156">
        <f t="shared" si="7"/>
        <v>293.33333333333337</v>
      </c>
      <c r="CG5" s="22">
        <f t="shared" si="47"/>
        <v>4</v>
      </c>
      <c r="CH5" s="156">
        <f t="shared" si="8"/>
        <v>253.33333333333334</v>
      </c>
      <c r="CI5" s="22">
        <f t="shared" si="48"/>
        <v>5</v>
      </c>
      <c r="CJ5" s="22">
        <f t="shared" si="9"/>
        <v>6.4128256513026045</v>
      </c>
      <c r="CK5" s="22">
        <f t="shared" si="10"/>
        <v>6.4128256513026045</v>
      </c>
      <c r="CM5" s="22">
        <f t="shared" si="11"/>
        <v>7.6923076923076916</v>
      </c>
      <c r="CN5" s="22">
        <f t="shared" si="12"/>
        <v>7.8947368421052628</v>
      </c>
      <c r="CO5" s="22">
        <f t="shared" si="13"/>
        <v>5.2631578947368425</v>
      </c>
      <c r="CP5" s="22">
        <f t="shared" si="14"/>
        <v>0</v>
      </c>
      <c r="CQ5" s="22">
        <f t="shared" si="15"/>
        <v>11.111111111111111</v>
      </c>
      <c r="CR5" s="22">
        <f t="shared" si="16"/>
        <v>0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 t="e">
        <f t="shared" si="26"/>
        <v>#DIV/0!</v>
      </c>
      <c r="DC5" s="22" t="e">
        <f t="shared" si="27"/>
        <v>#DIV/0!</v>
      </c>
      <c r="DE5" s="22">
        <f t="shared" si="49"/>
        <v>1</v>
      </c>
      <c r="DF5" s="22">
        <f t="shared" si="49"/>
        <v>1</v>
      </c>
      <c r="DG5" s="22">
        <f t="shared" si="50"/>
        <v>1</v>
      </c>
      <c r="DH5" s="22">
        <f t="shared" si="51"/>
        <v>0</v>
      </c>
      <c r="DI5" s="22">
        <f t="shared" si="28"/>
        <v>1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223</v>
      </c>
      <c r="B6" s="98">
        <v>4</v>
      </c>
      <c r="C6" s="117" t="s">
        <v>118</v>
      </c>
      <c r="D6" s="99" t="s">
        <v>72</v>
      </c>
      <c r="E6" s="31">
        <v>1</v>
      </c>
      <c r="F6" s="31"/>
      <c r="G6" s="31">
        <v>1</v>
      </c>
      <c r="H6" s="31"/>
      <c r="I6" s="31">
        <v>1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102" t="s">
        <v>72</v>
      </c>
      <c r="U6" s="31"/>
      <c r="V6" s="31">
        <v>5</v>
      </c>
      <c r="W6" s="31">
        <v>2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1</v>
      </c>
      <c r="BB6" s="29">
        <f t="shared" si="0"/>
        <v>5</v>
      </c>
      <c r="BC6" s="29">
        <f t="shared" si="31"/>
        <v>6</v>
      </c>
      <c r="BD6" s="29">
        <f t="shared" si="1"/>
        <v>3</v>
      </c>
      <c r="BE6" s="29">
        <f t="shared" si="32"/>
        <v>9</v>
      </c>
      <c r="BF6" s="29">
        <f t="shared" si="2"/>
        <v>0</v>
      </c>
      <c r="BG6" s="29">
        <f t="shared" si="33"/>
        <v>9</v>
      </c>
      <c r="BH6" s="29">
        <f t="shared" si="3"/>
        <v>1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700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700</v>
      </c>
      <c r="CD6" s="156">
        <f t="shared" si="6"/>
        <v>553.33333333333337</v>
      </c>
      <c r="CE6" s="22">
        <f t="shared" si="46"/>
        <v>3</v>
      </c>
      <c r="CF6" s="156">
        <f t="shared" si="7"/>
        <v>513.33333333333337</v>
      </c>
      <c r="CG6" s="22">
        <f t="shared" si="47"/>
        <v>4</v>
      </c>
      <c r="CH6" s="156">
        <f t="shared" si="8"/>
        <v>473.33333333333337</v>
      </c>
      <c r="CI6" s="22">
        <f t="shared" si="48"/>
        <v>5</v>
      </c>
      <c r="CJ6" s="22">
        <f t="shared" si="9"/>
        <v>9.3520374081496325</v>
      </c>
      <c r="CK6" s="22">
        <f t="shared" si="10"/>
        <v>9.3520374081496325</v>
      </c>
      <c r="CM6" s="22">
        <f t="shared" si="11"/>
        <v>7.6923076923076916</v>
      </c>
      <c r="CN6" s="22">
        <f t="shared" si="12"/>
        <v>13.157894736842104</v>
      </c>
      <c r="CO6" s="22">
        <f t="shared" si="13"/>
        <v>7.8947368421052628</v>
      </c>
      <c r="CP6" s="22">
        <f t="shared" si="14"/>
        <v>0</v>
      </c>
      <c r="CQ6" s="22">
        <f t="shared" si="15"/>
        <v>11.111111111111111</v>
      </c>
      <c r="CR6" s="22">
        <f t="shared" si="16"/>
        <v>0</v>
      </c>
      <c r="CS6" s="22">
        <f t="shared" si="17"/>
        <v>0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 t="e">
        <f t="shared" si="26"/>
        <v>#DIV/0!</v>
      </c>
      <c r="DC6" s="22" t="e">
        <f t="shared" si="27"/>
        <v>#DIV/0!</v>
      </c>
      <c r="DE6" s="22">
        <f t="shared" si="49"/>
        <v>1</v>
      </c>
      <c r="DF6" s="22">
        <f t="shared" si="49"/>
        <v>1</v>
      </c>
      <c r="DG6" s="22">
        <f t="shared" si="50"/>
        <v>1</v>
      </c>
      <c r="DH6" s="22">
        <f t="shared" si="51"/>
        <v>0</v>
      </c>
      <c r="DI6" s="22">
        <f t="shared" si="28"/>
        <v>1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 t="s">
        <v>223</v>
      </c>
      <c r="B7" s="98">
        <v>5</v>
      </c>
      <c r="C7" s="119" t="s">
        <v>119</v>
      </c>
      <c r="D7" s="99" t="s">
        <v>72</v>
      </c>
      <c r="E7" s="31"/>
      <c r="F7" s="31">
        <v>1</v>
      </c>
      <c r="G7" s="31">
        <v>1</v>
      </c>
      <c r="H7" s="31">
        <v>1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02" t="s">
        <v>72</v>
      </c>
      <c r="U7" s="31">
        <v>1</v>
      </c>
      <c r="V7" s="31">
        <v>1</v>
      </c>
      <c r="W7" s="31"/>
      <c r="X7" s="31">
        <v>1</v>
      </c>
      <c r="Y7" s="31"/>
      <c r="Z7" s="31"/>
      <c r="AA7" s="31">
        <v>1</v>
      </c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1</v>
      </c>
      <c r="BB7" s="29">
        <f t="shared" si="0"/>
        <v>2</v>
      </c>
      <c r="BC7" s="29">
        <f t="shared" si="31"/>
        <v>3</v>
      </c>
      <c r="BD7" s="29">
        <f t="shared" si="1"/>
        <v>1</v>
      </c>
      <c r="BE7" s="29">
        <f t="shared" si="32"/>
        <v>4</v>
      </c>
      <c r="BF7" s="29">
        <f t="shared" si="2"/>
        <v>2</v>
      </c>
      <c r="BG7" s="29">
        <f t="shared" si="33"/>
        <v>6</v>
      </c>
      <c r="BH7" s="29">
        <f t="shared" si="3"/>
        <v>0</v>
      </c>
      <c r="BI7" s="29">
        <f t="shared" si="3"/>
        <v>0</v>
      </c>
      <c r="BJ7" s="29">
        <f t="shared" si="3"/>
        <v>1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400</v>
      </c>
      <c r="BY7" s="29">
        <f t="shared" si="41"/>
        <v>0</v>
      </c>
      <c r="BZ7" s="29">
        <f t="shared" si="42"/>
        <v>5</v>
      </c>
      <c r="CA7" s="29">
        <f t="shared" si="43"/>
        <v>0</v>
      </c>
      <c r="CB7" s="29">
        <f t="shared" si="44"/>
        <v>0</v>
      </c>
      <c r="CC7" s="30">
        <f t="shared" si="45"/>
        <v>405</v>
      </c>
      <c r="CD7" s="156">
        <f t="shared" si="6"/>
        <v>258.33333333333337</v>
      </c>
      <c r="CE7" s="22">
        <f t="shared" si="46"/>
        <v>3</v>
      </c>
      <c r="CF7" s="156">
        <f t="shared" si="7"/>
        <v>218.33333333333334</v>
      </c>
      <c r="CG7" s="22">
        <f t="shared" si="47"/>
        <v>4</v>
      </c>
      <c r="CH7" s="156">
        <f t="shared" si="8"/>
        <v>178.33333333333334</v>
      </c>
      <c r="CI7" s="22">
        <f t="shared" si="48"/>
        <v>5</v>
      </c>
      <c r="CJ7" s="22">
        <f t="shared" si="9"/>
        <v>5.4108216432865728</v>
      </c>
      <c r="CK7" s="22">
        <f t="shared" si="10"/>
        <v>5.4108216432865728</v>
      </c>
      <c r="CM7" s="22">
        <f t="shared" si="11"/>
        <v>7.6923076923076916</v>
      </c>
      <c r="CN7" s="22">
        <f t="shared" si="12"/>
        <v>5.2631578947368425</v>
      </c>
      <c r="CO7" s="22">
        <f t="shared" si="13"/>
        <v>2.6315789473684212</v>
      </c>
      <c r="CP7" s="22">
        <f t="shared" si="14"/>
        <v>13.333333333333334</v>
      </c>
      <c r="CQ7" s="22">
        <f t="shared" si="15"/>
        <v>0</v>
      </c>
      <c r="CR7" s="22">
        <f t="shared" si="16"/>
        <v>0</v>
      </c>
      <c r="CS7" s="22">
        <f t="shared" si="17"/>
        <v>20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 t="e">
        <f t="shared" si="26"/>
        <v>#DIV/0!</v>
      </c>
      <c r="DC7" s="22" t="e">
        <f t="shared" si="27"/>
        <v>#DIV/0!</v>
      </c>
      <c r="DE7" s="22">
        <f t="shared" si="49"/>
        <v>1</v>
      </c>
      <c r="DF7" s="22">
        <f t="shared" si="49"/>
        <v>1</v>
      </c>
      <c r="DG7" s="22">
        <f t="shared" si="50"/>
        <v>1</v>
      </c>
      <c r="DH7" s="22">
        <f t="shared" si="51"/>
        <v>1</v>
      </c>
      <c r="DI7" s="22">
        <f t="shared" si="28"/>
        <v>0</v>
      </c>
      <c r="DJ7" s="22">
        <f t="shared" si="28"/>
        <v>0</v>
      </c>
      <c r="DK7" s="22">
        <f t="shared" si="28"/>
        <v>1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">
        <v>223</v>
      </c>
      <c r="B8" s="98">
        <v>6</v>
      </c>
      <c r="C8" s="119" t="s">
        <v>120</v>
      </c>
      <c r="D8" s="99" t="s">
        <v>71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102" t="s">
        <v>71</v>
      </c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0</v>
      </c>
      <c r="BA8" s="28">
        <f t="shared" si="0"/>
        <v>0</v>
      </c>
      <c r="BB8" s="29">
        <f t="shared" si="0"/>
        <v>0</v>
      </c>
      <c r="BC8" s="29">
        <f t="shared" si="31"/>
        <v>0</v>
      </c>
      <c r="BD8" s="29">
        <f t="shared" si="1"/>
        <v>0</v>
      </c>
      <c r="BE8" s="29">
        <f t="shared" si="32"/>
        <v>0</v>
      </c>
      <c r="BF8" s="29">
        <f t="shared" si="2"/>
        <v>0</v>
      </c>
      <c r="BG8" s="29">
        <f t="shared" si="33"/>
        <v>0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 t="str">
        <f t="shared" si="45"/>
        <v/>
      </c>
      <c r="CD8" s="156" t="e">
        <f t="shared" si="6"/>
        <v>#VALUE!</v>
      </c>
      <c r="CE8" s="22" t="str">
        <f t="shared" si="46"/>
        <v xml:space="preserve"> </v>
      </c>
      <c r="CF8" s="156" t="e">
        <f t="shared" si="7"/>
        <v>#VALUE!</v>
      </c>
      <c r="CG8" s="22" t="str">
        <f t="shared" si="47"/>
        <v xml:space="preserve"> </v>
      </c>
      <c r="CH8" s="156" t="e">
        <f t="shared" si="8"/>
        <v>#VALUE!</v>
      </c>
      <c r="CI8" s="22" t="str">
        <f t="shared" si="48"/>
        <v xml:space="preserve"> </v>
      </c>
      <c r="CJ8" s="22" t="e">
        <f t="shared" si="9"/>
        <v>#VALUE!</v>
      </c>
      <c r="CK8" s="22" t="e">
        <f t="shared" si="10"/>
        <v>#VALUE!</v>
      </c>
      <c r="CM8" s="22">
        <f t="shared" si="11"/>
        <v>0</v>
      </c>
      <c r="CN8" s="22">
        <f t="shared" si="12"/>
        <v>0</v>
      </c>
      <c r="CO8" s="22">
        <f t="shared" si="13"/>
        <v>0</v>
      </c>
      <c r="CP8" s="22">
        <f t="shared" si="14"/>
        <v>0</v>
      </c>
      <c r="CQ8" s="22">
        <f t="shared" si="15"/>
        <v>0</v>
      </c>
      <c r="CR8" s="22">
        <f t="shared" si="16"/>
        <v>0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 t="e">
        <f t="shared" si="26"/>
        <v>#DIV/0!</v>
      </c>
      <c r="DC8" s="22" t="e">
        <f t="shared" si="27"/>
        <v>#DIV/0!</v>
      </c>
      <c r="DE8" s="22">
        <f t="shared" si="49"/>
        <v>0</v>
      </c>
      <c r="DF8" s="22">
        <f t="shared" si="49"/>
        <v>0</v>
      </c>
      <c r="DG8" s="22">
        <f t="shared" si="50"/>
        <v>0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">
        <v>223</v>
      </c>
      <c r="B9" s="98">
        <v>7</v>
      </c>
      <c r="C9" s="117" t="s">
        <v>121</v>
      </c>
      <c r="D9" s="99" t="s">
        <v>72</v>
      </c>
      <c r="E9" s="31"/>
      <c r="F9" s="31">
        <v>1</v>
      </c>
      <c r="G9" s="31">
        <v>3</v>
      </c>
      <c r="H9" s="31">
        <v>2</v>
      </c>
      <c r="I9" s="31">
        <v>1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102" t="s">
        <v>72</v>
      </c>
      <c r="U9" s="31">
        <v>1</v>
      </c>
      <c r="V9" s="31">
        <v>1</v>
      </c>
      <c r="W9" s="31">
        <v>1</v>
      </c>
      <c r="X9" s="31">
        <v>1</v>
      </c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1</v>
      </c>
      <c r="BB9" s="29">
        <f t="shared" si="0"/>
        <v>2</v>
      </c>
      <c r="BC9" s="29">
        <f t="shared" si="31"/>
        <v>3</v>
      </c>
      <c r="BD9" s="29">
        <f t="shared" si="1"/>
        <v>4</v>
      </c>
      <c r="BE9" s="29">
        <f t="shared" si="32"/>
        <v>7</v>
      </c>
      <c r="BF9" s="29">
        <f t="shared" si="2"/>
        <v>3</v>
      </c>
      <c r="BG9" s="29">
        <f t="shared" si="33"/>
        <v>10</v>
      </c>
      <c r="BH9" s="29">
        <f t="shared" si="3"/>
        <v>1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640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640</v>
      </c>
      <c r="CD9" s="156">
        <f t="shared" si="6"/>
        <v>493.33333333333337</v>
      </c>
      <c r="CE9" s="22">
        <f t="shared" si="46"/>
        <v>3</v>
      </c>
      <c r="CF9" s="156">
        <f t="shared" si="7"/>
        <v>453.33333333333337</v>
      </c>
      <c r="CG9" s="22">
        <f t="shared" si="47"/>
        <v>4</v>
      </c>
      <c r="CH9" s="156">
        <f t="shared" si="8"/>
        <v>413.33333333333337</v>
      </c>
      <c r="CI9" s="22">
        <f t="shared" si="48"/>
        <v>5</v>
      </c>
      <c r="CJ9" s="22">
        <f t="shared" si="9"/>
        <v>8.5504342017368078</v>
      </c>
      <c r="CK9" s="22">
        <f t="shared" si="10"/>
        <v>8.5504342017368078</v>
      </c>
      <c r="CM9" s="22">
        <f t="shared" si="11"/>
        <v>7.6923076923076916</v>
      </c>
      <c r="CN9" s="22">
        <f t="shared" si="12"/>
        <v>5.2631578947368425</v>
      </c>
      <c r="CO9" s="22">
        <f t="shared" si="13"/>
        <v>10.526315789473685</v>
      </c>
      <c r="CP9" s="22">
        <f t="shared" si="14"/>
        <v>20</v>
      </c>
      <c r="CQ9" s="22">
        <f t="shared" si="15"/>
        <v>11.111111111111111</v>
      </c>
      <c r="CR9" s="22">
        <f t="shared" si="16"/>
        <v>0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 t="e">
        <f t="shared" si="26"/>
        <v>#DIV/0!</v>
      </c>
      <c r="DC9" s="22" t="e">
        <f t="shared" si="27"/>
        <v>#DIV/0!</v>
      </c>
      <c r="DE9" s="22">
        <f t="shared" si="49"/>
        <v>1</v>
      </c>
      <c r="DF9" s="22">
        <f t="shared" si="49"/>
        <v>1</v>
      </c>
      <c r="DG9" s="22">
        <f t="shared" si="50"/>
        <v>1</v>
      </c>
      <c r="DH9" s="22">
        <f t="shared" si="51"/>
        <v>1</v>
      </c>
      <c r="DI9" s="22">
        <f t="shared" si="28"/>
        <v>1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223</v>
      </c>
      <c r="B10" s="98">
        <v>8</v>
      </c>
      <c r="C10" s="117" t="s">
        <v>122</v>
      </c>
      <c r="D10" s="99" t="s">
        <v>72</v>
      </c>
      <c r="E10" s="31"/>
      <c r="F10" s="31">
        <v>3</v>
      </c>
      <c r="G10" s="31">
        <v>5</v>
      </c>
      <c r="H10" s="31"/>
      <c r="I10" s="31">
        <v>2</v>
      </c>
      <c r="J10" s="31">
        <v>1</v>
      </c>
      <c r="K10" s="31"/>
      <c r="L10" s="31"/>
      <c r="M10" s="31"/>
      <c r="N10" s="31"/>
      <c r="O10" s="31"/>
      <c r="P10" s="31"/>
      <c r="Q10" s="31"/>
      <c r="R10" s="31"/>
      <c r="S10" s="31"/>
      <c r="T10" s="102" t="s">
        <v>72</v>
      </c>
      <c r="U10" s="31">
        <v>1</v>
      </c>
      <c r="V10" s="31">
        <v>3</v>
      </c>
      <c r="W10" s="31">
        <v>7</v>
      </c>
      <c r="X10" s="31"/>
      <c r="Y10" s="31"/>
      <c r="Z10" s="31">
        <v>2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1</v>
      </c>
      <c r="BB10" s="29">
        <f t="shared" si="0"/>
        <v>6</v>
      </c>
      <c r="BC10" s="29">
        <f t="shared" si="31"/>
        <v>7</v>
      </c>
      <c r="BD10" s="29">
        <f t="shared" si="1"/>
        <v>12</v>
      </c>
      <c r="BE10" s="29">
        <f t="shared" si="32"/>
        <v>19</v>
      </c>
      <c r="BF10" s="29">
        <f t="shared" si="2"/>
        <v>0</v>
      </c>
      <c r="BG10" s="29">
        <f t="shared" si="33"/>
        <v>19</v>
      </c>
      <c r="BH10" s="29">
        <f t="shared" si="3"/>
        <v>2</v>
      </c>
      <c r="BI10" s="29">
        <f t="shared" si="3"/>
        <v>3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1340</v>
      </c>
      <c r="BY10" s="29">
        <f t="shared" si="41"/>
        <v>30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>
        <f t="shared" si="45"/>
        <v>1370</v>
      </c>
      <c r="CD10" s="156">
        <f t="shared" si="6"/>
        <v>1223.3333333333333</v>
      </c>
      <c r="CE10" s="22">
        <f t="shared" si="46"/>
        <v>3</v>
      </c>
      <c r="CF10" s="156">
        <f t="shared" si="7"/>
        <v>1183.3333333333333</v>
      </c>
      <c r="CG10" s="22">
        <f t="shared" si="47"/>
        <v>4</v>
      </c>
      <c r="CH10" s="156">
        <f t="shared" si="8"/>
        <v>1143.3333333333333</v>
      </c>
      <c r="CI10" s="22">
        <f t="shared" si="48"/>
        <v>5</v>
      </c>
      <c r="CJ10" s="22">
        <f t="shared" si="9"/>
        <v>18.303273213092851</v>
      </c>
      <c r="CK10" s="22">
        <f t="shared" si="10"/>
        <v>18.303273213092851</v>
      </c>
      <c r="CM10" s="22">
        <f t="shared" si="11"/>
        <v>7.6923076923076916</v>
      </c>
      <c r="CN10" s="22">
        <f t="shared" si="12"/>
        <v>15.789473684210526</v>
      </c>
      <c r="CO10" s="22">
        <f t="shared" si="13"/>
        <v>31.578947368421051</v>
      </c>
      <c r="CP10" s="22">
        <f t="shared" si="14"/>
        <v>0</v>
      </c>
      <c r="CQ10" s="22">
        <f t="shared" si="15"/>
        <v>22.222222222222221</v>
      </c>
      <c r="CR10" s="22">
        <f t="shared" si="16"/>
        <v>50</v>
      </c>
      <c r="CS10" s="22">
        <f t="shared" si="17"/>
        <v>0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1</v>
      </c>
      <c r="DF10" s="22">
        <f t="shared" si="49"/>
        <v>1</v>
      </c>
      <c r="DG10" s="22">
        <f t="shared" si="50"/>
        <v>1</v>
      </c>
      <c r="DH10" s="22">
        <f t="shared" si="51"/>
        <v>0</v>
      </c>
      <c r="DI10" s="22">
        <f t="shared" si="28"/>
        <v>1</v>
      </c>
      <c r="DJ10" s="22">
        <f t="shared" si="28"/>
        <v>1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223</v>
      </c>
      <c r="B11" s="98">
        <v>9</v>
      </c>
      <c r="C11" s="117" t="s">
        <v>123</v>
      </c>
      <c r="D11" s="99" t="s">
        <v>72</v>
      </c>
      <c r="E11" s="31"/>
      <c r="F11" s="31">
        <v>1</v>
      </c>
      <c r="G11" s="31"/>
      <c r="H11" s="31">
        <v>1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102" t="s">
        <v>72</v>
      </c>
      <c r="U11" s="31"/>
      <c r="V11" s="31">
        <v>1</v>
      </c>
      <c r="W11" s="31">
        <v>1</v>
      </c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2</v>
      </c>
      <c r="BC11" s="29">
        <f t="shared" si="31"/>
        <v>2</v>
      </c>
      <c r="BD11" s="29">
        <f t="shared" si="1"/>
        <v>1</v>
      </c>
      <c r="BE11" s="29">
        <f t="shared" si="32"/>
        <v>3</v>
      </c>
      <c r="BF11" s="29">
        <f t="shared" si="2"/>
        <v>1</v>
      </c>
      <c r="BG11" s="29">
        <f t="shared" si="33"/>
        <v>4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260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260</v>
      </c>
      <c r="CD11" s="156">
        <f t="shared" si="6"/>
        <v>113.33333333333334</v>
      </c>
      <c r="CE11" s="22">
        <f t="shared" si="46"/>
        <v>3</v>
      </c>
      <c r="CF11" s="156">
        <f t="shared" si="7"/>
        <v>73.333333333333343</v>
      </c>
      <c r="CG11" s="22">
        <f t="shared" si="47"/>
        <v>4</v>
      </c>
      <c r="CH11" s="156">
        <f t="shared" si="8"/>
        <v>33.333333333333343</v>
      </c>
      <c r="CI11" s="22">
        <f t="shared" si="48"/>
        <v>5</v>
      </c>
      <c r="CJ11" s="22">
        <f t="shared" si="9"/>
        <v>3.4736138944555779</v>
      </c>
      <c r="CK11" s="22">
        <f t="shared" si="10"/>
        <v>3.4736138944555779</v>
      </c>
      <c r="CM11" s="22">
        <f t="shared" si="11"/>
        <v>0</v>
      </c>
      <c r="CN11" s="22">
        <f t="shared" si="12"/>
        <v>5.2631578947368425</v>
      </c>
      <c r="CO11" s="22">
        <f t="shared" si="13"/>
        <v>2.6315789473684212</v>
      </c>
      <c r="CP11" s="22">
        <f t="shared" si="14"/>
        <v>6.666666666666667</v>
      </c>
      <c r="CQ11" s="22">
        <f t="shared" si="15"/>
        <v>0</v>
      </c>
      <c r="CR11" s="22">
        <f t="shared" si="16"/>
        <v>0</v>
      </c>
      <c r="CS11" s="22">
        <f t="shared" si="17"/>
        <v>0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0</v>
      </c>
      <c r="DF11" s="22">
        <f t="shared" si="49"/>
        <v>1</v>
      </c>
      <c r="DG11" s="22">
        <f t="shared" si="50"/>
        <v>1</v>
      </c>
      <c r="DH11" s="22">
        <f t="shared" si="51"/>
        <v>1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223</v>
      </c>
      <c r="B12" s="98">
        <v>10</v>
      </c>
      <c r="C12" s="117" t="s">
        <v>124</v>
      </c>
      <c r="D12" s="99" t="s">
        <v>72</v>
      </c>
      <c r="E12" s="41"/>
      <c r="F12" s="41">
        <v>2</v>
      </c>
      <c r="G12" s="41">
        <v>3</v>
      </c>
      <c r="H12" s="41">
        <v>1</v>
      </c>
      <c r="I12" s="41">
        <v>3</v>
      </c>
      <c r="J12" s="41">
        <v>1</v>
      </c>
      <c r="K12" s="41"/>
      <c r="L12" s="31"/>
      <c r="M12" s="31"/>
      <c r="N12" s="31"/>
      <c r="O12" s="31"/>
      <c r="P12" s="31"/>
      <c r="Q12" s="31"/>
      <c r="R12" s="31"/>
      <c r="S12" s="31"/>
      <c r="T12" s="102" t="s">
        <v>72</v>
      </c>
      <c r="U12" s="31">
        <v>1</v>
      </c>
      <c r="V12" s="31">
        <v>5</v>
      </c>
      <c r="W12" s="31">
        <v>4</v>
      </c>
      <c r="X12" s="31">
        <v>1</v>
      </c>
      <c r="Y12" s="31"/>
      <c r="Z12" s="31">
        <v>1</v>
      </c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1</v>
      </c>
      <c r="BB12" s="29">
        <f t="shared" si="0"/>
        <v>7</v>
      </c>
      <c r="BC12" s="29">
        <f t="shared" si="31"/>
        <v>8</v>
      </c>
      <c r="BD12" s="29">
        <f t="shared" si="1"/>
        <v>7</v>
      </c>
      <c r="BE12" s="29">
        <f t="shared" si="32"/>
        <v>15</v>
      </c>
      <c r="BF12" s="29">
        <f t="shared" si="2"/>
        <v>2</v>
      </c>
      <c r="BG12" s="29">
        <f t="shared" si="33"/>
        <v>17</v>
      </c>
      <c r="BH12" s="29">
        <f t="shared" si="3"/>
        <v>3</v>
      </c>
      <c r="BI12" s="29">
        <f t="shared" si="3"/>
        <v>2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1220</v>
      </c>
      <c r="BY12" s="29">
        <f t="shared" si="41"/>
        <v>20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1240</v>
      </c>
      <c r="CD12" s="156">
        <f t="shared" si="6"/>
        <v>1093.3333333333333</v>
      </c>
      <c r="CE12" s="22">
        <f t="shared" si="46"/>
        <v>3</v>
      </c>
      <c r="CF12" s="156">
        <f t="shared" si="7"/>
        <v>1053.3333333333333</v>
      </c>
      <c r="CG12" s="22">
        <f t="shared" si="47"/>
        <v>4</v>
      </c>
      <c r="CH12" s="156">
        <f t="shared" si="8"/>
        <v>1013.3333333333334</v>
      </c>
      <c r="CI12" s="22">
        <f t="shared" si="48"/>
        <v>5</v>
      </c>
      <c r="CJ12" s="22">
        <f t="shared" si="9"/>
        <v>16.566466265865063</v>
      </c>
      <c r="CK12" s="22">
        <f t="shared" si="10"/>
        <v>16.566466265865063</v>
      </c>
      <c r="CM12" s="22">
        <f t="shared" si="11"/>
        <v>7.6923076923076916</v>
      </c>
      <c r="CN12" s="22">
        <f t="shared" si="12"/>
        <v>18.421052631578949</v>
      </c>
      <c r="CO12" s="22">
        <f t="shared" si="13"/>
        <v>18.421052631578949</v>
      </c>
      <c r="CP12" s="22">
        <f t="shared" si="14"/>
        <v>13.333333333333334</v>
      </c>
      <c r="CQ12" s="22">
        <f t="shared" si="15"/>
        <v>33.333333333333336</v>
      </c>
      <c r="CR12" s="22">
        <f t="shared" si="16"/>
        <v>33.333333333333336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1</v>
      </c>
      <c r="DF12" s="22">
        <f t="shared" si="49"/>
        <v>1</v>
      </c>
      <c r="DG12" s="22">
        <f t="shared" si="50"/>
        <v>1</v>
      </c>
      <c r="DH12" s="22">
        <f t="shared" si="51"/>
        <v>1</v>
      </c>
      <c r="DI12" s="22">
        <f t="shared" si="28"/>
        <v>1</v>
      </c>
      <c r="DJ12" s="22">
        <f t="shared" si="28"/>
        <v>1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">
        <v>223</v>
      </c>
      <c r="B13" s="98">
        <v>11</v>
      </c>
      <c r="C13" s="119" t="s">
        <v>125</v>
      </c>
      <c r="D13" s="99" t="s">
        <v>70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02" t="s">
        <v>72</v>
      </c>
      <c r="U13" s="31">
        <v>3</v>
      </c>
      <c r="V13" s="31">
        <v>1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1</v>
      </c>
      <c r="BA13" s="28">
        <f t="shared" si="0"/>
        <v>3</v>
      </c>
      <c r="BB13" s="29">
        <f t="shared" si="0"/>
        <v>1</v>
      </c>
      <c r="BC13" s="29">
        <f t="shared" si="31"/>
        <v>4</v>
      </c>
      <c r="BD13" s="29">
        <f t="shared" si="1"/>
        <v>0</v>
      </c>
      <c r="BE13" s="29">
        <f t="shared" si="32"/>
        <v>4</v>
      </c>
      <c r="BF13" s="29">
        <f t="shared" si="2"/>
        <v>0</v>
      </c>
      <c r="BG13" s="29">
        <f t="shared" si="33"/>
        <v>4</v>
      </c>
      <c r="BH13" s="29">
        <f t="shared" si="3"/>
        <v>0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380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>
        <f t="shared" si="45"/>
        <v>380</v>
      </c>
      <c r="CD13" s="156">
        <f t="shared" si="6"/>
        <v>306.66666666666669</v>
      </c>
      <c r="CE13" s="22">
        <f t="shared" si="46"/>
        <v>3</v>
      </c>
      <c r="CF13" s="156">
        <f t="shared" si="7"/>
        <v>286.66666666666669</v>
      </c>
      <c r="CG13" s="22">
        <f t="shared" si="47"/>
        <v>4</v>
      </c>
      <c r="CH13" s="156">
        <f t="shared" si="8"/>
        <v>266.66666666666669</v>
      </c>
      <c r="CI13" s="22">
        <f t="shared" si="48"/>
        <v>5</v>
      </c>
      <c r="CJ13" s="22">
        <f t="shared" si="9"/>
        <v>5.0768203072812286</v>
      </c>
      <c r="CK13" s="22">
        <f t="shared" si="10"/>
        <v>5.0768203072812286</v>
      </c>
      <c r="CM13" s="22">
        <f t="shared" si="11"/>
        <v>23.076923076923077</v>
      </c>
      <c r="CN13" s="22">
        <f t="shared" si="12"/>
        <v>2.6315789473684212</v>
      </c>
      <c r="CO13" s="22">
        <f t="shared" si="13"/>
        <v>0</v>
      </c>
      <c r="CP13" s="22">
        <f t="shared" si="14"/>
        <v>0</v>
      </c>
      <c r="CQ13" s="22">
        <f t="shared" si="15"/>
        <v>0</v>
      </c>
      <c r="CR13" s="22">
        <f t="shared" si="16"/>
        <v>0</v>
      </c>
      <c r="CS13" s="22">
        <f t="shared" si="17"/>
        <v>0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 t="e">
        <f t="shared" si="21"/>
        <v>#DIV/0!</v>
      </c>
      <c r="CX13" s="22" t="e">
        <f t="shared" si="22"/>
        <v>#DIV/0!</v>
      </c>
      <c r="CY13" s="22" t="e">
        <f t="shared" si="23"/>
        <v>#DIV/0!</v>
      </c>
      <c r="CZ13" s="22" t="e">
        <f t="shared" si="24"/>
        <v>#DIV/0!</v>
      </c>
      <c r="DA13" s="22" t="e">
        <f t="shared" si="25"/>
        <v>#DIV/0!</v>
      </c>
      <c r="DB13" s="22" t="e">
        <f t="shared" si="26"/>
        <v>#DIV/0!</v>
      </c>
      <c r="DC13" s="22" t="e">
        <f t="shared" si="27"/>
        <v>#DIV/0!</v>
      </c>
      <c r="DE13" s="22">
        <f t="shared" si="49"/>
        <v>1</v>
      </c>
      <c r="DF13" s="22">
        <f t="shared" si="49"/>
        <v>1</v>
      </c>
      <c r="DG13" s="22">
        <f t="shared" si="50"/>
        <v>0</v>
      </c>
      <c r="DH13" s="22">
        <f t="shared" si="51"/>
        <v>0</v>
      </c>
      <c r="DI13" s="22">
        <f t="shared" si="28"/>
        <v>0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s="22" customFormat="1" ht="15.75" thickBot="1">
      <c r="A14" s="104" t="s">
        <v>223</v>
      </c>
      <c r="B14" s="98">
        <v>12</v>
      </c>
      <c r="C14" s="117" t="s">
        <v>126</v>
      </c>
      <c r="D14" s="99" t="s">
        <v>72</v>
      </c>
      <c r="E14" s="31">
        <v>1</v>
      </c>
      <c r="F14" s="31">
        <v>1</v>
      </c>
      <c r="G14" s="31">
        <v>2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102" t="s">
        <v>72</v>
      </c>
      <c r="U14" s="31">
        <v>1</v>
      </c>
      <c r="V14" s="31">
        <v>3</v>
      </c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2</v>
      </c>
      <c r="BA14" s="28">
        <f t="shared" si="0"/>
        <v>2</v>
      </c>
      <c r="BB14" s="29">
        <f t="shared" si="0"/>
        <v>4</v>
      </c>
      <c r="BC14" s="29">
        <f t="shared" si="31"/>
        <v>6</v>
      </c>
      <c r="BD14" s="29">
        <f t="shared" si="1"/>
        <v>2</v>
      </c>
      <c r="BE14" s="29">
        <f t="shared" si="32"/>
        <v>8</v>
      </c>
      <c r="BF14" s="29">
        <f t="shared" si="2"/>
        <v>0</v>
      </c>
      <c r="BG14" s="29">
        <f t="shared" si="33"/>
        <v>8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0</v>
      </c>
      <c r="BV14" s="30">
        <f t="shared" si="39"/>
        <v>0</v>
      </c>
      <c r="BX14" s="28">
        <f t="shared" si="40"/>
        <v>640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0</v>
      </c>
      <c r="CC14" s="30">
        <f t="shared" si="45"/>
        <v>640</v>
      </c>
      <c r="CD14" s="156">
        <f t="shared" si="6"/>
        <v>493.33333333333337</v>
      </c>
      <c r="CE14" s="22">
        <f t="shared" si="46"/>
        <v>3</v>
      </c>
      <c r="CF14" s="156">
        <f t="shared" si="7"/>
        <v>453.33333333333337</v>
      </c>
      <c r="CG14" s="22">
        <f t="shared" si="47"/>
        <v>4</v>
      </c>
      <c r="CH14" s="156">
        <f t="shared" si="8"/>
        <v>413.33333333333337</v>
      </c>
      <c r="CI14" s="22">
        <f t="shared" si="48"/>
        <v>5</v>
      </c>
      <c r="CJ14" s="22">
        <f t="shared" si="9"/>
        <v>8.5504342017368078</v>
      </c>
      <c r="CK14" s="22">
        <f t="shared" si="10"/>
        <v>8.5504342017368078</v>
      </c>
      <c r="CM14" s="22">
        <f t="shared" si="11"/>
        <v>15.384615384615383</v>
      </c>
      <c r="CN14" s="22">
        <f t="shared" si="12"/>
        <v>10.526315789473685</v>
      </c>
      <c r="CO14" s="22">
        <f t="shared" si="13"/>
        <v>5.2631578947368425</v>
      </c>
      <c r="CP14" s="22">
        <f t="shared" si="14"/>
        <v>0</v>
      </c>
      <c r="CQ14" s="22">
        <f t="shared" si="15"/>
        <v>0</v>
      </c>
      <c r="CR14" s="22">
        <f t="shared" si="16"/>
        <v>0</v>
      </c>
      <c r="CS14" s="22">
        <f t="shared" si="17"/>
        <v>0</v>
      </c>
      <c r="CT14" s="22" t="e">
        <f t="shared" si="18"/>
        <v>#DIV/0!</v>
      </c>
      <c r="CU14" s="22" t="e">
        <f t="shared" si="19"/>
        <v>#DIV/0!</v>
      </c>
      <c r="CV14" s="22" t="e">
        <f t="shared" si="20"/>
        <v>#DIV/0!</v>
      </c>
      <c r="CW14" s="22" t="e">
        <f t="shared" si="21"/>
        <v>#DIV/0!</v>
      </c>
      <c r="CX14" s="22" t="e">
        <f t="shared" si="22"/>
        <v>#DIV/0!</v>
      </c>
      <c r="CY14" s="22" t="e">
        <f t="shared" si="23"/>
        <v>#DIV/0!</v>
      </c>
      <c r="CZ14" s="22" t="e">
        <f t="shared" si="24"/>
        <v>#DIV/0!</v>
      </c>
      <c r="DA14" s="22" t="e">
        <f t="shared" si="25"/>
        <v>#DIV/0!</v>
      </c>
      <c r="DB14" s="22" t="e">
        <f t="shared" si="26"/>
        <v>#DIV/0!</v>
      </c>
      <c r="DC14" s="22" t="e">
        <f t="shared" si="27"/>
        <v>#DIV/0!</v>
      </c>
      <c r="DE14" s="22">
        <f t="shared" si="49"/>
        <v>1</v>
      </c>
      <c r="DF14" s="22">
        <f t="shared" si="49"/>
        <v>1</v>
      </c>
      <c r="DG14" s="22">
        <f t="shared" si="50"/>
        <v>1</v>
      </c>
      <c r="DH14" s="22">
        <f t="shared" si="51"/>
        <v>0</v>
      </c>
      <c r="DI14" s="22">
        <f t="shared" si="28"/>
        <v>0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0</v>
      </c>
    </row>
    <row r="15" spans="1:123" s="22" customFormat="1" ht="15.75" thickBot="1">
      <c r="A15" s="104" t="s">
        <v>223</v>
      </c>
      <c r="B15" s="98">
        <v>13</v>
      </c>
      <c r="C15" s="117" t="s">
        <v>127</v>
      </c>
      <c r="D15" s="102" t="s">
        <v>71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102" t="s">
        <v>70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30"/>
        <v>0</v>
      </c>
      <c r="BA15" s="28">
        <f t="shared" si="0"/>
        <v>0</v>
      </c>
      <c r="BB15" s="29">
        <f t="shared" si="0"/>
        <v>0</v>
      </c>
      <c r="BC15" s="29">
        <f t="shared" si="31"/>
        <v>0</v>
      </c>
      <c r="BD15" s="29">
        <f t="shared" si="1"/>
        <v>0</v>
      </c>
      <c r="BE15" s="29">
        <f t="shared" si="32"/>
        <v>0</v>
      </c>
      <c r="BF15" s="29">
        <f t="shared" si="2"/>
        <v>0</v>
      </c>
      <c r="BG15" s="29">
        <f t="shared" si="33"/>
        <v>0</v>
      </c>
      <c r="BH15" s="29">
        <f t="shared" si="3"/>
        <v>0</v>
      </c>
      <c r="BI15" s="29">
        <f t="shared" si="3"/>
        <v>0</v>
      </c>
      <c r="BJ15" s="29">
        <f t="shared" si="3"/>
        <v>0</v>
      </c>
      <c r="BK15" s="29">
        <f t="shared" si="34"/>
        <v>0</v>
      </c>
      <c r="BL15" s="29">
        <f t="shared" si="34"/>
        <v>0</v>
      </c>
      <c r="BM15" s="29">
        <f t="shared" si="35"/>
        <v>0</v>
      </c>
      <c r="BN15" s="29">
        <f t="shared" si="4"/>
        <v>0</v>
      </c>
      <c r="BO15" s="29">
        <f t="shared" si="4"/>
        <v>0</v>
      </c>
      <c r="BP15" s="29">
        <f t="shared" si="36"/>
        <v>0</v>
      </c>
      <c r="BQ15" s="29">
        <f t="shared" si="37"/>
        <v>0</v>
      </c>
      <c r="BR15" s="29">
        <f t="shared" si="37"/>
        <v>0</v>
      </c>
      <c r="BS15" s="29">
        <f t="shared" si="38"/>
        <v>0</v>
      </c>
      <c r="BT15" s="29">
        <f t="shared" si="5"/>
        <v>0</v>
      </c>
      <c r="BU15" s="30">
        <f t="shared" si="5"/>
        <v>0</v>
      </c>
      <c r="BV15" s="30">
        <f t="shared" si="39"/>
        <v>0</v>
      </c>
      <c r="BX15" s="28">
        <f t="shared" si="40"/>
        <v>0</v>
      </c>
      <c r="BY15" s="29">
        <f t="shared" si="41"/>
        <v>0</v>
      </c>
      <c r="BZ15" s="29">
        <f t="shared" si="42"/>
        <v>0</v>
      </c>
      <c r="CA15" s="29">
        <f t="shared" si="43"/>
        <v>0</v>
      </c>
      <c r="CB15" s="29">
        <f t="shared" si="44"/>
        <v>0</v>
      </c>
      <c r="CC15" s="30" t="str">
        <f t="shared" si="45"/>
        <v/>
      </c>
      <c r="CD15" s="156" t="e">
        <f t="shared" si="6"/>
        <v>#VALUE!</v>
      </c>
      <c r="CE15" s="22" t="str">
        <f t="shared" si="46"/>
        <v xml:space="preserve"> </v>
      </c>
      <c r="CF15" s="156" t="e">
        <f t="shared" si="7"/>
        <v>#VALUE!</v>
      </c>
      <c r="CG15" s="22" t="str">
        <f t="shared" si="47"/>
        <v xml:space="preserve"> </v>
      </c>
      <c r="CH15" s="156" t="e">
        <f t="shared" si="8"/>
        <v>#VALUE!</v>
      </c>
      <c r="CI15" s="22" t="str">
        <f t="shared" si="48"/>
        <v xml:space="preserve"> </v>
      </c>
      <c r="CJ15" s="22" t="e">
        <f t="shared" si="9"/>
        <v>#VALUE!</v>
      </c>
      <c r="CK15" s="22" t="e">
        <f t="shared" si="10"/>
        <v>#VALUE!</v>
      </c>
      <c r="CM15" s="22">
        <f t="shared" si="11"/>
        <v>0</v>
      </c>
      <c r="CN15" s="22">
        <f t="shared" si="12"/>
        <v>0</v>
      </c>
      <c r="CO15" s="22">
        <f t="shared" si="13"/>
        <v>0</v>
      </c>
      <c r="CP15" s="22">
        <f t="shared" si="14"/>
        <v>0</v>
      </c>
      <c r="CQ15" s="22">
        <f t="shared" si="15"/>
        <v>0</v>
      </c>
      <c r="CR15" s="22">
        <f t="shared" si="16"/>
        <v>0</v>
      </c>
      <c r="CS15" s="22">
        <f t="shared" si="17"/>
        <v>0</v>
      </c>
      <c r="CT15" s="22" t="e">
        <f t="shared" si="18"/>
        <v>#DIV/0!</v>
      </c>
      <c r="CU15" s="22" t="e">
        <f t="shared" si="19"/>
        <v>#DIV/0!</v>
      </c>
      <c r="CV15" s="22" t="e">
        <f t="shared" si="20"/>
        <v>#DIV/0!</v>
      </c>
      <c r="CW15" s="22" t="e">
        <f t="shared" si="21"/>
        <v>#DIV/0!</v>
      </c>
      <c r="CX15" s="22" t="e">
        <f t="shared" si="22"/>
        <v>#DIV/0!</v>
      </c>
      <c r="CY15" s="22" t="e">
        <f t="shared" si="23"/>
        <v>#DIV/0!</v>
      </c>
      <c r="CZ15" s="22" t="e">
        <f t="shared" si="24"/>
        <v>#DIV/0!</v>
      </c>
      <c r="DA15" s="22" t="e">
        <f t="shared" si="25"/>
        <v>#DIV/0!</v>
      </c>
      <c r="DB15" s="22" t="e">
        <f t="shared" si="26"/>
        <v>#DIV/0!</v>
      </c>
      <c r="DC15" s="22" t="e">
        <f t="shared" si="27"/>
        <v>#DIV/0!</v>
      </c>
      <c r="DE15" s="22">
        <f t="shared" si="49"/>
        <v>0</v>
      </c>
      <c r="DF15" s="22">
        <f t="shared" si="49"/>
        <v>0</v>
      </c>
      <c r="DG15" s="22">
        <f t="shared" si="50"/>
        <v>0</v>
      </c>
      <c r="DH15" s="22">
        <f t="shared" si="51"/>
        <v>0</v>
      </c>
      <c r="DI15" s="22">
        <f t="shared" si="28"/>
        <v>0</v>
      </c>
      <c r="DJ15" s="22">
        <f t="shared" si="28"/>
        <v>0</v>
      </c>
      <c r="DK15" s="22">
        <f t="shared" si="28"/>
        <v>0</v>
      </c>
      <c r="DL15" s="22">
        <f t="shared" si="28"/>
        <v>0</v>
      </c>
      <c r="DM15" s="22">
        <f t="shared" si="28"/>
        <v>0</v>
      </c>
      <c r="DN15" s="22">
        <f t="shared" si="29"/>
        <v>0</v>
      </c>
      <c r="DO15" s="22">
        <f t="shared" si="52"/>
        <v>0</v>
      </c>
      <c r="DP15" s="22">
        <f t="shared" si="52"/>
        <v>0</v>
      </c>
      <c r="DQ15" s="22">
        <f t="shared" si="52"/>
        <v>0</v>
      </c>
      <c r="DR15" s="22">
        <f t="shared" si="53"/>
        <v>0</v>
      </c>
      <c r="DS15" s="22">
        <f t="shared" si="54"/>
        <v>0</v>
      </c>
    </row>
    <row r="16" spans="1:123" s="22" customFormat="1" ht="15.75" thickBot="1">
      <c r="A16" s="104" t="s">
        <v>223</v>
      </c>
      <c r="B16" s="98">
        <v>14</v>
      </c>
      <c r="C16" s="117" t="s">
        <v>128</v>
      </c>
      <c r="D16" s="102" t="s">
        <v>71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02" t="s">
        <v>71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30"/>
        <v>0</v>
      </c>
      <c r="BA16" s="28">
        <f t="shared" si="0"/>
        <v>0</v>
      </c>
      <c r="BB16" s="29">
        <f t="shared" si="0"/>
        <v>0</v>
      </c>
      <c r="BC16" s="29">
        <f t="shared" si="31"/>
        <v>0</v>
      </c>
      <c r="BD16" s="29">
        <f t="shared" si="1"/>
        <v>0</v>
      </c>
      <c r="BE16" s="29">
        <f t="shared" si="32"/>
        <v>0</v>
      </c>
      <c r="BF16" s="29">
        <f t="shared" si="2"/>
        <v>0</v>
      </c>
      <c r="BG16" s="29">
        <f t="shared" si="33"/>
        <v>0</v>
      </c>
      <c r="BH16" s="29">
        <f t="shared" si="3"/>
        <v>0</v>
      </c>
      <c r="BI16" s="29">
        <f t="shared" si="3"/>
        <v>0</v>
      </c>
      <c r="BJ16" s="29">
        <f t="shared" si="3"/>
        <v>0</v>
      </c>
      <c r="BK16" s="29">
        <f t="shared" si="34"/>
        <v>0</v>
      </c>
      <c r="BL16" s="29">
        <f t="shared" si="34"/>
        <v>0</v>
      </c>
      <c r="BM16" s="29">
        <f t="shared" si="35"/>
        <v>0</v>
      </c>
      <c r="BN16" s="29">
        <f t="shared" si="4"/>
        <v>0</v>
      </c>
      <c r="BO16" s="29">
        <f t="shared" si="4"/>
        <v>0</v>
      </c>
      <c r="BP16" s="29">
        <f t="shared" si="36"/>
        <v>0</v>
      </c>
      <c r="BQ16" s="29">
        <f t="shared" si="37"/>
        <v>0</v>
      </c>
      <c r="BR16" s="29">
        <f t="shared" si="37"/>
        <v>0</v>
      </c>
      <c r="BS16" s="29">
        <f t="shared" si="38"/>
        <v>0</v>
      </c>
      <c r="BT16" s="29">
        <f t="shared" si="5"/>
        <v>0</v>
      </c>
      <c r="BU16" s="30">
        <f t="shared" si="5"/>
        <v>0</v>
      </c>
      <c r="BV16" s="30">
        <f t="shared" si="39"/>
        <v>0</v>
      </c>
      <c r="BX16" s="28">
        <f t="shared" si="40"/>
        <v>0</v>
      </c>
      <c r="BY16" s="29">
        <f t="shared" si="41"/>
        <v>0</v>
      </c>
      <c r="BZ16" s="29">
        <f t="shared" si="42"/>
        <v>0</v>
      </c>
      <c r="CA16" s="29">
        <f t="shared" si="43"/>
        <v>0</v>
      </c>
      <c r="CB16" s="29">
        <f t="shared" si="44"/>
        <v>0</v>
      </c>
      <c r="CC16" s="30" t="str">
        <f t="shared" si="45"/>
        <v/>
      </c>
      <c r="CD16" s="156" t="e">
        <f t="shared" si="6"/>
        <v>#VALUE!</v>
      </c>
      <c r="CE16" s="22" t="str">
        <f t="shared" si="46"/>
        <v xml:space="preserve"> </v>
      </c>
      <c r="CF16" s="156" t="e">
        <f t="shared" si="7"/>
        <v>#VALUE!</v>
      </c>
      <c r="CG16" s="22" t="str">
        <f t="shared" si="47"/>
        <v xml:space="preserve"> </v>
      </c>
      <c r="CH16" s="156" t="e">
        <f t="shared" si="8"/>
        <v>#VALUE!</v>
      </c>
      <c r="CI16" s="22" t="str">
        <f t="shared" si="48"/>
        <v xml:space="preserve"> </v>
      </c>
      <c r="CJ16" s="22" t="e">
        <f t="shared" si="9"/>
        <v>#VALUE!</v>
      </c>
      <c r="CK16" s="22" t="e">
        <f t="shared" si="10"/>
        <v>#VALUE!</v>
      </c>
      <c r="CM16" s="22">
        <f t="shared" si="11"/>
        <v>0</v>
      </c>
      <c r="CN16" s="22">
        <f t="shared" si="12"/>
        <v>0</v>
      </c>
      <c r="CO16" s="22">
        <f t="shared" si="13"/>
        <v>0</v>
      </c>
      <c r="CP16" s="22">
        <f t="shared" si="14"/>
        <v>0</v>
      </c>
      <c r="CQ16" s="22">
        <f t="shared" si="15"/>
        <v>0</v>
      </c>
      <c r="CR16" s="22">
        <f t="shared" si="16"/>
        <v>0</v>
      </c>
      <c r="CS16" s="22">
        <f t="shared" si="17"/>
        <v>0</v>
      </c>
      <c r="CT16" s="22" t="e">
        <f t="shared" si="18"/>
        <v>#DIV/0!</v>
      </c>
      <c r="CU16" s="22" t="e">
        <f t="shared" si="19"/>
        <v>#DIV/0!</v>
      </c>
      <c r="CV16" s="22" t="e">
        <f t="shared" si="20"/>
        <v>#DIV/0!</v>
      </c>
      <c r="CW16" s="22" t="e">
        <f t="shared" si="21"/>
        <v>#DIV/0!</v>
      </c>
      <c r="CX16" s="22" t="e">
        <f t="shared" si="22"/>
        <v>#DIV/0!</v>
      </c>
      <c r="CY16" s="22" t="e">
        <f t="shared" si="23"/>
        <v>#DIV/0!</v>
      </c>
      <c r="CZ16" s="22" t="e">
        <f t="shared" si="24"/>
        <v>#DIV/0!</v>
      </c>
      <c r="DA16" s="22" t="e">
        <f t="shared" si="25"/>
        <v>#DIV/0!</v>
      </c>
      <c r="DB16" s="22" t="e">
        <f t="shared" si="26"/>
        <v>#DIV/0!</v>
      </c>
      <c r="DC16" s="22" t="e">
        <f t="shared" si="27"/>
        <v>#DIV/0!</v>
      </c>
      <c r="DE16" s="22">
        <f t="shared" si="49"/>
        <v>0</v>
      </c>
      <c r="DF16" s="22">
        <f t="shared" si="49"/>
        <v>0</v>
      </c>
      <c r="DG16" s="22">
        <f t="shared" si="50"/>
        <v>0</v>
      </c>
      <c r="DH16" s="22">
        <f t="shared" si="51"/>
        <v>0</v>
      </c>
      <c r="DI16" s="22">
        <f t="shared" si="28"/>
        <v>0</v>
      </c>
      <c r="DJ16" s="22">
        <f t="shared" si="28"/>
        <v>0</v>
      </c>
      <c r="DK16" s="22">
        <f t="shared" si="28"/>
        <v>0</v>
      </c>
      <c r="DL16" s="22">
        <f t="shared" si="28"/>
        <v>0</v>
      </c>
      <c r="DM16" s="22">
        <f t="shared" si="28"/>
        <v>0</v>
      </c>
      <c r="DN16" s="22">
        <f t="shared" si="29"/>
        <v>0</v>
      </c>
      <c r="DO16" s="22">
        <f t="shared" si="52"/>
        <v>0</v>
      </c>
      <c r="DP16" s="22">
        <f t="shared" si="52"/>
        <v>0</v>
      </c>
      <c r="DQ16" s="22">
        <f t="shared" si="52"/>
        <v>0</v>
      </c>
      <c r="DR16" s="22">
        <f t="shared" si="53"/>
        <v>0</v>
      </c>
      <c r="DS16" s="22">
        <f t="shared" si="54"/>
        <v>0</v>
      </c>
    </row>
    <row r="17" spans="1:123" ht="15.75" thickBot="1">
      <c r="A17" s="104" t="s">
        <v>223</v>
      </c>
      <c r="B17" s="98">
        <v>15</v>
      </c>
      <c r="C17" s="119" t="s">
        <v>129</v>
      </c>
      <c r="D17" s="102" t="s">
        <v>72</v>
      </c>
      <c r="E17" s="31"/>
      <c r="F17" s="31">
        <v>1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102" t="s">
        <v>71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48"/>
      <c r="AK17" s="89"/>
      <c r="AL17" s="31"/>
      <c r="AM17" s="31"/>
      <c r="AN17" s="34"/>
      <c r="AO17" s="34"/>
      <c r="AP17" s="34"/>
      <c r="AQ17" s="34"/>
      <c r="AR17" s="35"/>
      <c r="AS17" s="31"/>
      <c r="AT17" s="31"/>
      <c r="AU17" s="31"/>
      <c r="AV17" s="31"/>
      <c r="AW17" s="31"/>
      <c r="AX17" s="31"/>
      <c r="AY17" s="31"/>
      <c r="AZ17" s="36">
        <f t="shared" si="30"/>
        <v>1</v>
      </c>
      <c r="BA17" s="37">
        <f t="shared" si="0"/>
        <v>0</v>
      </c>
      <c r="BB17" s="38">
        <f t="shared" si="0"/>
        <v>1</v>
      </c>
      <c r="BC17" s="29">
        <f t="shared" si="31"/>
        <v>1</v>
      </c>
      <c r="BD17" s="38">
        <f t="shared" si="1"/>
        <v>0</v>
      </c>
      <c r="BE17" s="29">
        <f t="shared" si="32"/>
        <v>1</v>
      </c>
      <c r="BF17" s="38">
        <f t="shared" si="2"/>
        <v>0</v>
      </c>
      <c r="BG17" s="29">
        <f t="shared" si="33"/>
        <v>1</v>
      </c>
      <c r="BH17" s="38">
        <f t="shared" si="3"/>
        <v>0</v>
      </c>
      <c r="BI17" s="38">
        <f t="shared" si="3"/>
        <v>0</v>
      </c>
      <c r="BJ17" s="38">
        <f t="shared" si="3"/>
        <v>0</v>
      </c>
      <c r="BK17" s="38">
        <f t="shared" si="34"/>
        <v>0</v>
      </c>
      <c r="BL17" s="38">
        <f t="shared" si="34"/>
        <v>0</v>
      </c>
      <c r="BM17" s="29">
        <f t="shared" si="35"/>
        <v>0</v>
      </c>
      <c r="BN17" s="38">
        <f t="shared" si="4"/>
        <v>0</v>
      </c>
      <c r="BO17" s="38">
        <f t="shared" si="4"/>
        <v>0</v>
      </c>
      <c r="BP17" s="38">
        <f t="shared" si="36"/>
        <v>0</v>
      </c>
      <c r="BQ17" s="38">
        <f t="shared" si="37"/>
        <v>0</v>
      </c>
      <c r="BR17" s="38">
        <f t="shared" si="37"/>
        <v>0</v>
      </c>
      <c r="BS17" s="29">
        <f t="shared" si="38"/>
        <v>0</v>
      </c>
      <c r="BT17" s="38">
        <f t="shared" si="5"/>
        <v>0</v>
      </c>
      <c r="BU17" s="39">
        <f t="shared" si="5"/>
        <v>0</v>
      </c>
      <c r="BV17" s="39">
        <f t="shared" si="39"/>
        <v>0</v>
      </c>
      <c r="BW17" s="40"/>
      <c r="BX17" s="37">
        <f t="shared" si="40"/>
        <v>80</v>
      </c>
      <c r="BY17" s="38">
        <f t="shared" si="41"/>
        <v>0</v>
      </c>
      <c r="BZ17" s="38">
        <f t="shared" si="42"/>
        <v>0</v>
      </c>
      <c r="CA17" s="38">
        <f t="shared" si="43"/>
        <v>0</v>
      </c>
      <c r="CB17" s="38">
        <f t="shared" si="44"/>
        <v>0</v>
      </c>
      <c r="CC17" s="30">
        <f t="shared" si="45"/>
        <v>80</v>
      </c>
      <c r="CD17" s="156">
        <f t="shared" si="6"/>
        <v>6.6666666666666714</v>
      </c>
      <c r="CE17" s="22">
        <f t="shared" si="46"/>
        <v>3</v>
      </c>
      <c r="CF17" s="156">
        <f t="shared" si="7"/>
        <v>-13.333333333333329</v>
      </c>
      <c r="CG17" s="22" t="str">
        <f t="shared" si="47"/>
        <v>NAO</v>
      </c>
      <c r="CH17" s="156">
        <f t="shared" si="8"/>
        <v>-33.333333333333329</v>
      </c>
      <c r="CI17" s="22" t="str">
        <f t="shared" si="48"/>
        <v>NAO</v>
      </c>
      <c r="CJ17">
        <f t="shared" si="9"/>
        <v>1.068804275217101</v>
      </c>
      <c r="CK17">
        <f t="shared" si="10"/>
        <v>1.068804275217101</v>
      </c>
      <c r="CM17">
        <f t="shared" si="11"/>
        <v>0</v>
      </c>
      <c r="CN17">
        <f t="shared" si="12"/>
        <v>2.6315789473684212</v>
      </c>
      <c r="CO17">
        <f t="shared" si="13"/>
        <v>0</v>
      </c>
      <c r="CP17">
        <f t="shared" si="14"/>
        <v>0</v>
      </c>
      <c r="CQ17">
        <f t="shared" si="15"/>
        <v>0</v>
      </c>
      <c r="CR17">
        <f t="shared" si="16"/>
        <v>0</v>
      </c>
      <c r="CS17">
        <f t="shared" si="17"/>
        <v>0</v>
      </c>
      <c r="CT17" t="e">
        <f t="shared" si="18"/>
        <v>#DIV/0!</v>
      </c>
      <c r="CU17" t="e">
        <f t="shared" si="19"/>
        <v>#DIV/0!</v>
      </c>
      <c r="CV17" t="e">
        <f t="shared" si="20"/>
        <v>#DIV/0!</v>
      </c>
      <c r="CW17" t="e">
        <f t="shared" si="21"/>
        <v>#DIV/0!</v>
      </c>
      <c r="CX17" t="e">
        <f t="shared" si="22"/>
        <v>#DIV/0!</v>
      </c>
      <c r="CY17" t="e">
        <f t="shared" si="23"/>
        <v>#DIV/0!</v>
      </c>
      <c r="CZ17" t="e">
        <f t="shared" si="24"/>
        <v>#DIV/0!</v>
      </c>
      <c r="DA17" t="e">
        <f t="shared" si="25"/>
        <v>#DIV/0!</v>
      </c>
      <c r="DB17" t="e">
        <f t="shared" si="26"/>
        <v>#DIV/0!</v>
      </c>
      <c r="DC17" t="e">
        <f t="shared" si="27"/>
        <v>#DIV/0!</v>
      </c>
      <c r="DE17" s="22">
        <f t="shared" si="49"/>
        <v>0</v>
      </c>
      <c r="DF17" s="22">
        <f t="shared" si="49"/>
        <v>1</v>
      </c>
      <c r="DG17" s="22">
        <f t="shared" si="50"/>
        <v>0</v>
      </c>
      <c r="DH17" s="22">
        <f t="shared" si="51"/>
        <v>0</v>
      </c>
      <c r="DI17" s="22">
        <f t="shared" si="28"/>
        <v>0</v>
      </c>
      <c r="DJ17" s="22">
        <f t="shared" si="28"/>
        <v>0</v>
      </c>
      <c r="DK17" s="22">
        <f t="shared" si="28"/>
        <v>0</v>
      </c>
      <c r="DL17" s="22">
        <f t="shared" si="28"/>
        <v>0</v>
      </c>
      <c r="DM17" s="22">
        <f t="shared" si="28"/>
        <v>0</v>
      </c>
      <c r="DN17" s="22">
        <f t="shared" si="29"/>
        <v>0</v>
      </c>
      <c r="DO17" s="22">
        <f t="shared" si="52"/>
        <v>0</v>
      </c>
      <c r="DP17" s="22">
        <f t="shared" si="52"/>
        <v>0</v>
      </c>
      <c r="DQ17" s="22">
        <f t="shared" si="52"/>
        <v>0</v>
      </c>
      <c r="DR17" s="22">
        <f t="shared" si="53"/>
        <v>0</v>
      </c>
      <c r="DS17" s="22">
        <f t="shared" si="54"/>
        <v>0</v>
      </c>
    </row>
    <row r="18" spans="1:123" ht="15.75" thickBot="1">
      <c r="A18" s="104" t="s">
        <v>223</v>
      </c>
      <c r="B18" s="98">
        <v>16</v>
      </c>
      <c r="C18" s="117" t="s">
        <v>130</v>
      </c>
      <c r="D18" s="102" t="s">
        <v>72</v>
      </c>
      <c r="E18" s="31"/>
      <c r="F18" s="31">
        <v>1</v>
      </c>
      <c r="G18" s="31">
        <v>1</v>
      </c>
      <c r="H18" s="31">
        <v>1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102" t="s">
        <v>72</v>
      </c>
      <c r="U18" s="31">
        <v>1</v>
      </c>
      <c r="V18" s="31">
        <v>1</v>
      </c>
      <c r="W18" s="31"/>
      <c r="X18" s="31">
        <v>1</v>
      </c>
      <c r="Y18" s="31"/>
      <c r="Z18" s="31"/>
      <c r="AA18" s="31">
        <v>1</v>
      </c>
      <c r="AB18" s="31"/>
      <c r="AC18" s="31"/>
      <c r="AD18" s="31"/>
      <c r="AE18" s="31"/>
      <c r="AF18" s="31"/>
      <c r="AG18" s="31"/>
      <c r="AH18" s="31"/>
      <c r="AI18" s="31"/>
      <c r="AJ18" s="83"/>
      <c r="AK18" s="89"/>
      <c r="AL18" s="31"/>
      <c r="AM18" s="31"/>
      <c r="AN18" s="34"/>
      <c r="AO18" s="34"/>
      <c r="AP18" s="34"/>
      <c r="AQ18" s="34"/>
      <c r="AR18" s="35"/>
      <c r="AS18" s="31"/>
      <c r="AT18" s="31"/>
      <c r="AU18" s="31"/>
      <c r="AV18" s="31"/>
      <c r="AW18" s="31"/>
      <c r="AX18" s="31"/>
      <c r="AY18" s="31"/>
      <c r="AZ18" s="36">
        <f t="shared" si="30"/>
        <v>2</v>
      </c>
      <c r="BA18" s="37">
        <f t="shared" si="0"/>
        <v>1</v>
      </c>
      <c r="BB18" s="38">
        <f t="shared" si="0"/>
        <v>2</v>
      </c>
      <c r="BC18" s="29">
        <f t="shared" si="31"/>
        <v>3</v>
      </c>
      <c r="BD18" s="38">
        <f t="shared" si="1"/>
        <v>1</v>
      </c>
      <c r="BE18" s="29">
        <f t="shared" si="32"/>
        <v>4</v>
      </c>
      <c r="BF18" s="38">
        <f t="shared" si="2"/>
        <v>2</v>
      </c>
      <c r="BG18" s="29">
        <f t="shared" si="33"/>
        <v>6</v>
      </c>
      <c r="BH18" s="38">
        <f t="shared" si="3"/>
        <v>0</v>
      </c>
      <c r="BI18" s="38">
        <f t="shared" si="3"/>
        <v>0</v>
      </c>
      <c r="BJ18" s="38">
        <f t="shared" si="3"/>
        <v>1</v>
      </c>
      <c r="BK18" s="38">
        <f t="shared" si="34"/>
        <v>0</v>
      </c>
      <c r="BL18" s="38">
        <f t="shared" si="34"/>
        <v>0</v>
      </c>
      <c r="BM18" s="29">
        <f t="shared" si="35"/>
        <v>0</v>
      </c>
      <c r="BN18" s="38">
        <f t="shared" si="4"/>
        <v>0</v>
      </c>
      <c r="BO18" s="38">
        <f t="shared" si="4"/>
        <v>0</v>
      </c>
      <c r="BP18" s="38">
        <f t="shared" si="36"/>
        <v>0</v>
      </c>
      <c r="BQ18" s="38">
        <f t="shared" si="37"/>
        <v>0</v>
      </c>
      <c r="BR18" s="38">
        <f t="shared" si="37"/>
        <v>0</v>
      </c>
      <c r="BS18" s="29">
        <f t="shared" si="38"/>
        <v>0</v>
      </c>
      <c r="BT18" s="38">
        <f t="shared" si="5"/>
        <v>0</v>
      </c>
      <c r="BU18" s="39">
        <f t="shared" si="5"/>
        <v>0</v>
      </c>
      <c r="BV18" s="39">
        <f t="shared" si="39"/>
        <v>0</v>
      </c>
      <c r="BW18" s="40"/>
      <c r="BX18" s="37">
        <f t="shared" si="40"/>
        <v>400</v>
      </c>
      <c r="BY18" s="38">
        <f t="shared" si="41"/>
        <v>0</v>
      </c>
      <c r="BZ18" s="38">
        <f t="shared" si="42"/>
        <v>5</v>
      </c>
      <c r="CA18" s="38">
        <f t="shared" si="43"/>
        <v>0</v>
      </c>
      <c r="CB18" s="38">
        <f t="shared" si="44"/>
        <v>0</v>
      </c>
      <c r="CC18" s="30">
        <f t="shared" si="45"/>
        <v>405</v>
      </c>
      <c r="CD18" s="156">
        <f t="shared" si="6"/>
        <v>258.33333333333337</v>
      </c>
      <c r="CE18" s="22">
        <f t="shared" si="46"/>
        <v>3</v>
      </c>
      <c r="CF18" s="156">
        <f t="shared" si="7"/>
        <v>218.33333333333334</v>
      </c>
      <c r="CG18" s="22">
        <f t="shared" si="47"/>
        <v>4</v>
      </c>
      <c r="CH18" s="156">
        <f t="shared" si="8"/>
        <v>178.33333333333334</v>
      </c>
      <c r="CI18" s="22">
        <f t="shared" si="48"/>
        <v>5</v>
      </c>
      <c r="CJ18">
        <f t="shared" si="9"/>
        <v>5.4108216432865728</v>
      </c>
      <c r="CK18">
        <f t="shared" si="10"/>
        <v>5.4108216432865728</v>
      </c>
      <c r="CM18">
        <f t="shared" si="11"/>
        <v>7.6923076923076916</v>
      </c>
      <c r="CN18">
        <f t="shared" si="12"/>
        <v>5.2631578947368425</v>
      </c>
      <c r="CO18">
        <f t="shared" si="13"/>
        <v>2.6315789473684212</v>
      </c>
      <c r="CP18">
        <f t="shared" si="14"/>
        <v>13.333333333333334</v>
      </c>
      <c r="CQ18">
        <f t="shared" si="15"/>
        <v>0</v>
      </c>
      <c r="CR18">
        <f t="shared" si="16"/>
        <v>0</v>
      </c>
      <c r="CS18">
        <f t="shared" si="17"/>
        <v>20</v>
      </c>
      <c r="CT18" t="e">
        <f t="shared" si="18"/>
        <v>#DIV/0!</v>
      </c>
      <c r="CU18" t="e">
        <f t="shared" si="19"/>
        <v>#DIV/0!</v>
      </c>
      <c r="CV18" t="e">
        <f t="shared" si="20"/>
        <v>#DIV/0!</v>
      </c>
      <c r="CW18" t="e">
        <f t="shared" si="21"/>
        <v>#DIV/0!</v>
      </c>
      <c r="CX18" t="e">
        <f t="shared" si="22"/>
        <v>#DIV/0!</v>
      </c>
      <c r="CY18" t="e">
        <f t="shared" si="23"/>
        <v>#DIV/0!</v>
      </c>
      <c r="CZ18" t="e">
        <f t="shared" si="24"/>
        <v>#DIV/0!</v>
      </c>
      <c r="DA18" t="e">
        <f t="shared" si="25"/>
        <v>#DIV/0!</v>
      </c>
      <c r="DB18" t="e">
        <f t="shared" si="26"/>
        <v>#DIV/0!</v>
      </c>
      <c r="DC18" t="e">
        <f t="shared" si="27"/>
        <v>#DIV/0!</v>
      </c>
      <c r="DE18" s="22">
        <f t="shared" si="49"/>
        <v>1</v>
      </c>
      <c r="DF18" s="22">
        <f t="shared" si="49"/>
        <v>1</v>
      </c>
      <c r="DG18" s="22">
        <f t="shared" si="50"/>
        <v>1</v>
      </c>
      <c r="DH18" s="22">
        <f t="shared" si="51"/>
        <v>1</v>
      </c>
      <c r="DI18" s="22">
        <f t="shared" si="28"/>
        <v>0</v>
      </c>
      <c r="DJ18" s="22">
        <f t="shared" si="28"/>
        <v>0</v>
      </c>
      <c r="DK18" s="22">
        <f t="shared" si="28"/>
        <v>1</v>
      </c>
      <c r="DL18" s="22">
        <f t="shared" si="28"/>
        <v>0</v>
      </c>
      <c r="DM18" s="22">
        <f t="shared" si="28"/>
        <v>0</v>
      </c>
      <c r="DN18" s="22">
        <f t="shared" si="29"/>
        <v>0</v>
      </c>
      <c r="DO18" s="22">
        <f t="shared" si="52"/>
        <v>0</v>
      </c>
      <c r="DP18" s="22">
        <f t="shared" si="52"/>
        <v>0</v>
      </c>
      <c r="DQ18" s="22">
        <f t="shared" si="52"/>
        <v>0</v>
      </c>
      <c r="DR18" s="22">
        <f t="shared" si="53"/>
        <v>0</v>
      </c>
      <c r="DS18" s="22">
        <f t="shared" si="54"/>
        <v>0</v>
      </c>
    </row>
    <row r="19" spans="1:123" ht="15.75" thickBot="1">
      <c r="A19" s="42"/>
      <c r="B19" s="43"/>
      <c r="C19" s="44"/>
      <c r="D19" s="45"/>
      <c r="E19" s="46"/>
      <c r="F19" s="4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8"/>
      <c r="U19" s="47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8"/>
      <c r="AK19" s="47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8">
        <f>SUM(AZ3:AZ18)</f>
        <v>24</v>
      </c>
      <c r="BA19" s="49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50"/>
      <c r="BW19" s="42"/>
      <c r="BX19" s="43"/>
      <c r="BY19" s="43"/>
      <c r="BZ19" s="43"/>
      <c r="CA19" s="43"/>
      <c r="CB19" s="43"/>
      <c r="CC19" s="43"/>
      <c r="CD19" s="42"/>
      <c r="CE19" s="42"/>
      <c r="CF19" s="42"/>
      <c r="CG19" s="42"/>
      <c r="CH19" s="42"/>
      <c r="CI19" s="42"/>
    </row>
    <row r="20" spans="1:123" ht="15.75" thickBot="1">
      <c r="C20" s="7" t="s">
        <v>37</v>
      </c>
      <c r="D20" s="7"/>
      <c r="E20" s="51"/>
      <c r="F20" s="51">
        <v>5</v>
      </c>
      <c r="G20" s="51">
        <v>6</v>
      </c>
      <c r="H20" s="51">
        <v>2</v>
      </c>
      <c r="I20" s="51">
        <v>6</v>
      </c>
      <c r="J20" s="51">
        <v>1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>
        <v>3</v>
      </c>
      <c r="V20" s="51">
        <v>7</v>
      </c>
      <c r="W20" s="51">
        <v>6</v>
      </c>
      <c r="X20" s="51">
        <v>2</v>
      </c>
      <c r="Y20" s="51"/>
      <c r="Z20" s="51"/>
      <c r="AA20" s="51">
        <v>1</v>
      </c>
      <c r="AB20" s="84"/>
      <c r="AC20" s="84"/>
      <c r="AD20" s="84"/>
      <c r="AE20" s="84"/>
      <c r="AF20" s="84"/>
      <c r="AG20" s="84"/>
      <c r="AH20" s="84"/>
      <c r="AI20" s="84"/>
      <c r="AJ20" s="8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7">
        <f>AZ19/2</f>
        <v>12</v>
      </c>
      <c r="BA20" s="1">
        <f t="shared" ref="BA20:BB20" si="55">SUM(E20,U20,AK20)</f>
        <v>3</v>
      </c>
      <c r="BB20" s="52">
        <f t="shared" si="55"/>
        <v>12</v>
      </c>
      <c r="BC20" s="52"/>
      <c r="BD20" s="52">
        <f>SUM(G20,W20,AM20)</f>
        <v>12</v>
      </c>
      <c r="BE20" s="52"/>
      <c r="BF20" s="52">
        <f>SUM(H20,X20,AN20)</f>
        <v>4</v>
      </c>
      <c r="BG20" s="52"/>
      <c r="BH20" s="52">
        <f>SUM(I20,Y20,AO20)</f>
        <v>6</v>
      </c>
      <c r="BI20" s="52">
        <f>SUM(J20,Z20,AP20)</f>
        <v>1</v>
      </c>
      <c r="BJ20" s="52">
        <f>SUM(K20,AA20,AQ20)</f>
        <v>1</v>
      </c>
      <c r="BK20" s="53">
        <f>SUM(AR20,AB20,L20)</f>
        <v>0</v>
      </c>
      <c r="BL20" s="53">
        <f>SUM(AS20,AC20,M20)</f>
        <v>0</v>
      </c>
      <c r="BM20" s="53"/>
      <c r="BN20" s="53">
        <f>SUM(AT20,AD20,N20)</f>
        <v>0</v>
      </c>
      <c r="BO20" s="53"/>
      <c r="BP20" s="53">
        <f>SUM(AU20,AE20,O20)</f>
        <v>0</v>
      </c>
      <c r="BQ20" s="53">
        <f>SUM(AV20,AF20,P20)</f>
        <v>0</v>
      </c>
      <c r="BR20" s="53">
        <f>SUM(AW20,AG20,Q20)</f>
        <v>0</v>
      </c>
      <c r="BS20" s="53"/>
      <c r="BT20" s="53">
        <f>SUM(AX20,AH20,R20)</f>
        <v>0</v>
      </c>
      <c r="BU20" s="53"/>
      <c r="BV20" s="54">
        <f>SUM(AY20,AI20,S20)</f>
        <v>0</v>
      </c>
      <c r="CA20" s="55"/>
      <c r="CB20" s="55"/>
      <c r="CC20">
        <f>SUM(CC3:CC18)</f>
        <v>7485</v>
      </c>
    </row>
    <row r="21" spans="1:123">
      <c r="BI21" s="20"/>
      <c r="BY21" s="20"/>
      <c r="CJ21" t="e">
        <f>SUM(CJ3:CJ18)</f>
        <v>#VALUE!</v>
      </c>
      <c r="CK21" t="e">
        <f>SUM(CK3:CK18)</f>
        <v>#VALUE!</v>
      </c>
      <c r="CM21">
        <f t="shared" ref="CM21:DC21" si="56">SUM(CM3:CM18)</f>
        <v>100</v>
      </c>
      <c r="CN21">
        <f t="shared" si="56"/>
        <v>100</v>
      </c>
      <c r="CO21">
        <f t="shared" si="56"/>
        <v>100.00000000000001</v>
      </c>
      <c r="CP21">
        <f t="shared" si="56"/>
        <v>100</v>
      </c>
      <c r="CQ21">
        <f t="shared" si="56"/>
        <v>100</v>
      </c>
      <c r="CR21">
        <f t="shared" si="56"/>
        <v>100</v>
      </c>
      <c r="CS21">
        <f t="shared" si="56"/>
        <v>100</v>
      </c>
      <c r="CT21" t="e">
        <f t="shared" si="56"/>
        <v>#DIV/0!</v>
      </c>
      <c r="CU21" t="e">
        <f t="shared" si="56"/>
        <v>#DIV/0!</v>
      </c>
      <c r="CV21" t="e">
        <f t="shared" si="56"/>
        <v>#DIV/0!</v>
      </c>
      <c r="CW21" t="e">
        <f t="shared" si="56"/>
        <v>#DIV/0!</v>
      </c>
      <c r="CX21" t="e">
        <f t="shared" si="56"/>
        <v>#DIV/0!</v>
      </c>
      <c r="CY21" t="e">
        <f t="shared" si="56"/>
        <v>#DIV/0!</v>
      </c>
      <c r="CZ21" t="e">
        <f t="shared" si="56"/>
        <v>#DIV/0!</v>
      </c>
      <c r="DA21" t="e">
        <f t="shared" si="56"/>
        <v>#DIV/0!</v>
      </c>
      <c r="DB21" t="e">
        <f t="shared" si="56"/>
        <v>#DIV/0!</v>
      </c>
      <c r="DC21" t="e">
        <f t="shared" si="56"/>
        <v>#DIV/0!</v>
      </c>
    </row>
    <row r="22" spans="1:123" ht="15.75" thickBot="1"/>
    <row r="23" spans="1:123" ht="15.75" thickBot="1">
      <c r="D23" t="s">
        <v>38</v>
      </c>
      <c r="E23" t="s">
        <v>39</v>
      </c>
      <c r="F23" t="s">
        <v>40</v>
      </c>
      <c r="U23" s="55"/>
      <c r="BA23" s="16" t="s">
        <v>8</v>
      </c>
      <c r="BB23" s="17" t="s">
        <v>9</v>
      </c>
      <c r="BC23" s="17"/>
      <c r="BD23" s="17" t="s">
        <v>10</v>
      </c>
      <c r="BE23" s="17"/>
      <c r="BF23" s="17" t="s">
        <v>11</v>
      </c>
      <c r="BG23" s="17"/>
      <c r="BH23" s="17" t="s">
        <v>12</v>
      </c>
      <c r="BI23" s="17" t="s">
        <v>13</v>
      </c>
      <c r="BJ23" s="17" t="s">
        <v>14</v>
      </c>
      <c r="BK23" s="17" t="s">
        <v>15</v>
      </c>
      <c r="BL23" s="17" t="s">
        <v>16</v>
      </c>
      <c r="BM23" s="17"/>
      <c r="BN23" s="17" t="s">
        <v>17</v>
      </c>
      <c r="BO23" s="17"/>
      <c r="BP23" s="17" t="s">
        <v>27</v>
      </c>
      <c r="BQ23" s="17" t="s">
        <v>19</v>
      </c>
      <c r="BR23" s="17" t="s">
        <v>20</v>
      </c>
      <c r="BS23" s="17"/>
      <c r="BT23" s="17" t="s">
        <v>21</v>
      </c>
      <c r="BU23" s="17"/>
      <c r="BV23" s="19" t="s">
        <v>22</v>
      </c>
      <c r="BW23" s="189" t="s">
        <v>41</v>
      </c>
      <c r="BX23" s="190"/>
      <c r="BY23" s="190"/>
      <c r="BZ23" s="190"/>
      <c r="CA23" s="191"/>
      <c r="CB23" s="176" t="s">
        <v>288</v>
      </c>
      <c r="CC23" s="177"/>
    </row>
    <row r="24" spans="1:123" ht="15.75" thickBot="1">
      <c r="D24">
        <v>2007</v>
      </c>
      <c r="E24">
        <v>2008</v>
      </c>
      <c r="F24">
        <v>2009</v>
      </c>
      <c r="G24" t="s">
        <v>42</v>
      </c>
      <c r="AY24" s="178" t="s">
        <v>43</v>
      </c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80" t="s">
        <v>44</v>
      </c>
      <c r="BX24" s="181"/>
      <c r="BY24" s="56"/>
      <c r="BZ24" s="56"/>
      <c r="CA24" s="57">
        <f>SUM(BA26:BV26)</f>
        <v>85</v>
      </c>
      <c r="CB24" s="157">
        <v>0.8</v>
      </c>
      <c r="CC24" s="60">
        <f>PERCENTILE($CC$1:$CC18,0.8)</f>
        <v>676.00000000000011</v>
      </c>
    </row>
    <row r="25" spans="1:123" ht="15.75" thickBot="1">
      <c r="C25" t="s">
        <v>45</v>
      </c>
      <c r="D25">
        <f>COUNTIF(D3:D18,"P")</f>
        <v>12</v>
      </c>
      <c r="E25">
        <f>COUNTIF(T3:T18,"P")</f>
        <v>12</v>
      </c>
      <c r="G25">
        <f>AVERAGE(D25:F25)</f>
        <v>12</v>
      </c>
      <c r="AP25" s="55"/>
      <c r="AQ25" s="55"/>
      <c r="AR25" s="55"/>
      <c r="AS25" s="55"/>
      <c r="AT25" s="55"/>
      <c r="AU25" s="55"/>
      <c r="AV25" s="55"/>
      <c r="AW25" s="55"/>
      <c r="AX25" s="55"/>
      <c r="AY25" s="1" t="s">
        <v>46</v>
      </c>
      <c r="AZ25" s="58"/>
      <c r="BA25" s="59">
        <f>SUM(BA3:BA18)</f>
        <v>13</v>
      </c>
      <c r="BB25" s="59">
        <f>SUM(BB3:BB18)</f>
        <v>38</v>
      </c>
      <c r="BC25" s="59"/>
      <c r="BD25" s="59">
        <f>SUM(BD3:BD18)</f>
        <v>38</v>
      </c>
      <c r="BE25" s="59"/>
      <c r="BF25" s="59">
        <f>SUM(BF3:BF18)</f>
        <v>15</v>
      </c>
      <c r="BG25" s="59"/>
      <c r="BH25" s="59">
        <f>SUM(BH3:BH18)</f>
        <v>9</v>
      </c>
      <c r="BI25" s="59">
        <f>SUM(BI3:BI18)</f>
        <v>6</v>
      </c>
      <c r="BJ25" s="59">
        <f>SUM(BJ3:BJ18)</f>
        <v>5</v>
      </c>
      <c r="BK25" s="59">
        <f>SUM(BK3:BK18)</f>
        <v>0</v>
      </c>
      <c r="BL25" s="59">
        <f>SUM(BL3:BL18)</f>
        <v>0</v>
      </c>
      <c r="BM25" s="59"/>
      <c r="BN25" s="59">
        <f>SUM(BN3:BN18)</f>
        <v>0</v>
      </c>
      <c r="BO25" s="59">
        <f>SUM(BO3:BO18)</f>
        <v>0</v>
      </c>
      <c r="BP25" s="59">
        <f>SUM(BP3:BP18)</f>
        <v>0</v>
      </c>
      <c r="BQ25" s="59">
        <f>SUM(BQ3:BQ18)</f>
        <v>0</v>
      </c>
      <c r="BR25" s="59">
        <f>SUM(BR3:BR18)</f>
        <v>0</v>
      </c>
      <c r="BS25" s="59"/>
      <c r="BT25" s="59">
        <f>SUM(BT3:BT18)</f>
        <v>0</v>
      </c>
      <c r="BU25" s="59">
        <f>SUM(BU3:BU18)</f>
        <v>0</v>
      </c>
      <c r="BV25" s="59">
        <f>SUM(BV3:BV18)</f>
        <v>0</v>
      </c>
      <c r="BW25" s="192" t="s">
        <v>29</v>
      </c>
      <c r="BX25" s="193"/>
      <c r="BY25" s="60"/>
      <c r="BZ25" s="60"/>
      <c r="CA25" s="61">
        <f>SUM(BA26:BJ26)</f>
        <v>85</v>
      </c>
      <c r="CB25" s="167">
        <v>0.75</v>
      </c>
      <c r="CC25" s="60">
        <f>PERCENTILE($CC$1:$CC18,0.75)</f>
        <v>640</v>
      </c>
    </row>
    <row r="26" spans="1:123" ht="15.75" thickBot="1">
      <c r="C26" t="s">
        <v>47</v>
      </c>
      <c r="D26">
        <f>COUNTIF(D3:D18,"C")</f>
        <v>4</v>
      </c>
      <c r="E26">
        <f>COUNTIF(T3:T18,"C")</f>
        <v>4</v>
      </c>
      <c r="F26">
        <f>COUNTIF(A3:AJ18,"C")</f>
        <v>8</v>
      </c>
      <c r="G26">
        <f>AVERAGE(D26:F26)</f>
        <v>5.333333333333333</v>
      </c>
      <c r="AP26" s="55"/>
      <c r="AQ26" s="55"/>
      <c r="AR26" s="55"/>
      <c r="AS26" s="55"/>
      <c r="AT26" s="55"/>
      <c r="AU26" s="55"/>
      <c r="AV26" s="55"/>
      <c r="AW26" s="55"/>
      <c r="AX26" s="55"/>
      <c r="AY26" s="1" t="s">
        <v>48</v>
      </c>
      <c r="AZ26" s="58"/>
      <c r="BA26" s="52">
        <f>BA25-BA20</f>
        <v>10</v>
      </c>
      <c r="BB26" s="52">
        <f t="shared" ref="BB26:BV26" si="57">BB25-BB20</f>
        <v>26</v>
      </c>
      <c r="BC26" s="52"/>
      <c r="BD26" s="52">
        <f t="shared" si="57"/>
        <v>26</v>
      </c>
      <c r="BE26" s="52"/>
      <c r="BF26" s="52">
        <f t="shared" si="57"/>
        <v>11</v>
      </c>
      <c r="BG26" s="52"/>
      <c r="BH26" s="52">
        <f t="shared" si="57"/>
        <v>3</v>
      </c>
      <c r="BI26" s="52">
        <f t="shared" si="57"/>
        <v>5</v>
      </c>
      <c r="BJ26" s="52">
        <f t="shared" si="57"/>
        <v>4</v>
      </c>
      <c r="BK26" s="52">
        <f t="shared" si="57"/>
        <v>0</v>
      </c>
      <c r="BL26" s="52">
        <f t="shared" si="57"/>
        <v>0</v>
      </c>
      <c r="BM26" s="52"/>
      <c r="BN26" s="52">
        <f t="shared" si="57"/>
        <v>0</v>
      </c>
      <c r="BO26" s="52"/>
      <c r="BP26" s="52">
        <f t="shared" si="57"/>
        <v>0</v>
      </c>
      <c r="BQ26" s="52">
        <f t="shared" si="57"/>
        <v>0</v>
      </c>
      <c r="BR26" s="52">
        <f t="shared" si="57"/>
        <v>0</v>
      </c>
      <c r="BS26" s="52"/>
      <c r="BT26" s="52">
        <f t="shared" si="57"/>
        <v>0</v>
      </c>
      <c r="BU26" s="52"/>
      <c r="BV26" s="52">
        <f t="shared" si="57"/>
        <v>0</v>
      </c>
      <c r="BW26" s="192" t="s">
        <v>49</v>
      </c>
      <c r="BX26" s="193"/>
      <c r="BY26" s="60"/>
      <c r="BZ26" s="60"/>
      <c r="CA26" s="61">
        <f>SUM(BK26:BP26)</f>
        <v>0</v>
      </c>
      <c r="CB26" s="157">
        <v>0.7</v>
      </c>
      <c r="CC26" s="60">
        <f>PERCENTILE($CC$1:$CC18,0.7)</f>
        <v>640</v>
      </c>
    </row>
    <row r="27" spans="1:123" ht="15.75" thickBot="1">
      <c r="C27" t="s">
        <v>50</v>
      </c>
      <c r="D27">
        <f>COUNTIF(D3:D18,"V")</f>
        <v>0</v>
      </c>
      <c r="E27">
        <f>COUNTIF(T3:T18,"V")</f>
        <v>0</v>
      </c>
      <c r="F27">
        <f>COUNTIF(AJ3:AJ18,"V")</f>
        <v>0</v>
      </c>
      <c r="G27">
        <f>AVERAGE(D27:F27)</f>
        <v>0</v>
      </c>
      <c r="AP27" s="55"/>
      <c r="AQ27" s="55"/>
      <c r="AR27" s="55"/>
      <c r="AS27" s="55"/>
      <c r="AT27" s="55"/>
      <c r="AU27" s="55"/>
      <c r="AV27" s="55"/>
      <c r="AW27" s="55"/>
      <c r="AX27" s="55"/>
      <c r="AY27" s="1" t="s">
        <v>51</v>
      </c>
      <c r="AZ27" s="58"/>
      <c r="BA27" s="58">
        <f>BA26*100</f>
        <v>1000</v>
      </c>
      <c r="BB27" s="5">
        <f>BB26*80</f>
        <v>2080</v>
      </c>
      <c r="BC27" s="5"/>
      <c r="BD27" s="5">
        <f>BD26*60</f>
        <v>1560</v>
      </c>
      <c r="BE27" s="5"/>
      <c r="BF27" s="5">
        <f>BF26*40</f>
        <v>440</v>
      </c>
      <c r="BG27" s="5"/>
      <c r="BH27" s="5">
        <f>BH26*20</f>
        <v>60</v>
      </c>
      <c r="BI27" s="5">
        <f>BI26*10</f>
        <v>50</v>
      </c>
      <c r="BJ27" s="5">
        <f>BJ26*5</f>
        <v>20</v>
      </c>
      <c r="BK27" s="5">
        <f>BK26*200</f>
        <v>0</v>
      </c>
      <c r="BL27" s="5">
        <f>BL26*100</f>
        <v>0</v>
      </c>
      <c r="BM27" s="5"/>
      <c r="BN27" s="5">
        <f>BN26*50</f>
        <v>0</v>
      </c>
      <c r="BO27" s="5"/>
      <c r="BP27" s="5">
        <f>BP26*25</f>
        <v>0</v>
      </c>
      <c r="BQ27" s="5">
        <f>BQ26*100</f>
        <v>0</v>
      </c>
      <c r="BR27" s="5">
        <f>BR26*50</f>
        <v>0</v>
      </c>
      <c r="BS27" s="5"/>
      <c r="BT27" s="5">
        <f>BT26*25</f>
        <v>0</v>
      </c>
      <c r="BU27" s="5"/>
      <c r="BV27" s="1">
        <f>BV26*10</f>
        <v>0</v>
      </c>
      <c r="BW27" s="194" t="s">
        <v>52</v>
      </c>
      <c r="BX27" s="195"/>
      <c r="BY27" s="62"/>
      <c r="BZ27" s="62"/>
      <c r="CA27" s="63">
        <f>SUM(BQ26:BV26)</f>
        <v>0</v>
      </c>
      <c r="CB27" s="157">
        <v>0.6</v>
      </c>
      <c r="CC27" s="60">
        <f>PERCENTILE($CC$1:$CC18,0.6)</f>
        <v>624</v>
      </c>
    </row>
    <row r="28" spans="1:123" ht="15.75" thickBot="1">
      <c r="C28" t="s">
        <v>34</v>
      </c>
      <c r="D28">
        <f>SUM(D25:D27)</f>
        <v>16</v>
      </c>
      <c r="E28">
        <f>SUM(E25:E27)</f>
        <v>16</v>
      </c>
      <c r="G28">
        <f>AVERAGE(D28:F28)</f>
        <v>16</v>
      </c>
      <c r="AY28" s="64" t="s">
        <v>53</v>
      </c>
      <c r="AZ28" s="65"/>
      <c r="BA28" s="58">
        <f>SUM(BA27:BV27)</f>
        <v>5210</v>
      </c>
      <c r="BB28" s="66">
        <f>BA28/AZ20</f>
        <v>434.16666666666669</v>
      </c>
      <c r="BC28" s="32"/>
      <c r="BW28" s="196" t="s">
        <v>51</v>
      </c>
      <c r="BX28" s="67" t="s">
        <v>54</v>
      </c>
      <c r="BY28" s="56"/>
      <c r="BZ28" s="56"/>
      <c r="CA28" s="68">
        <f>AVERAGE(CC3:CC18)</f>
        <v>575.76923076923072</v>
      </c>
      <c r="CB28" s="157">
        <v>0.5</v>
      </c>
      <c r="CC28" s="60">
        <f>PERCENTILE($CC$1:$CC18,0.5)</f>
        <v>480</v>
      </c>
    </row>
    <row r="29" spans="1:123" ht="15.75" thickBot="1">
      <c r="AY29" s="6"/>
      <c r="AZ29" s="8"/>
      <c r="BA29" s="5">
        <f>(SUM($AZ$3:$AZ$18))*($CE$2/3)</f>
        <v>1760</v>
      </c>
      <c r="BB29" s="199" t="str">
        <f>IF(BA28&gt;BA29,"ATINGE CONCEITO 3","NAO")</f>
        <v>ATINGE CONCEITO 3</v>
      </c>
      <c r="BC29" s="200"/>
      <c r="BD29" s="200"/>
      <c r="BE29" s="200"/>
      <c r="BF29" s="200"/>
      <c r="BG29" s="200"/>
      <c r="BH29" s="200"/>
      <c r="BW29" s="197"/>
      <c r="BX29" s="69" t="s">
        <v>55</v>
      </c>
      <c r="BY29" s="60"/>
      <c r="BZ29" s="60"/>
      <c r="CA29" s="61">
        <f>QUARTILE(CC3:CC18,1)</f>
        <v>380</v>
      </c>
      <c r="CB29" s="157">
        <v>0.4</v>
      </c>
      <c r="CC29" s="60">
        <f>PERCENTILE($CC$1:$CC18,0.4)</f>
        <v>405</v>
      </c>
    </row>
    <row r="30" spans="1:123" ht="15.75" thickBot="1">
      <c r="AY30" s="70" t="s">
        <v>56</v>
      </c>
      <c r="AZ30" s="71"/>
      <c r="BA30" s="5">
        <f>(SUM($AZ$3:$AZ$18))*($CG$2/3)</f>
        <v>2240</v>
      </c>
      <c r="BB30" s="199" t="str">
        <f>IF(BA28&gt;=BA30,"ATINGE CONCEITO 4","NAO")</f>
        <v>ATINGE CONCEITO 4</v>
      </c>
      <c r="BC30" s="200"/>
      <c r="BD30" s="200"/>
      <c r="BE30" s="200"/>
      <c r="BF30" s="200"/>
      <c r="BG30" s="200"/>
      <c r="BH30" s="200"/>
      <c r="BW30" s="197"/>
      <c r="BX30" s="69" t="s">
        <v>57</v>
      </c>
      <c r="BY30" s="60"/>
      <c r="BZ30" s="60"/>
      <c r="CA30" s="72">
        <f>MEDIAN(CC3:CC18)</f>
        <v>480</v>
      </c>
      <c r="CB30" s="167">
        <v>0.35</v>
      </c>
      <c r="CC30" s="60">
        <f>PERCENTILE($CC$1:$CC18,0.35)</f>
        <v>405</v>
      </c>
    </row>
    <row r="31" spans="1:123" ht="15.75" thickBot="1">
      <c r="AY31" s="64"/>
      <c r="AZ31" s="65"/>
      <c r="BA31" s="5">
        <f>(SUM($AZ$3:$AZ$18))*($CI$2/3)</f>
        <v>2720</v>
      </c>
      <c r="BB31" s="199" t="str">
        <f>IF(BA28&gt;=BA31,"ATINGE CONCEITO 5","NAO")</f>
        <v>ATINGE CONCEITO 5</v>
      </c>
      <c r="BC31" s="200"/>
      <c r="BD31" s="200"/>
      <c r="BE31" s="200"/>
      <c r="BF31" s="200"/>
      <c r="BG31" s="200"/>
      <c r="BH31" s="200"/>
      <c r="BW31" s="197"/>
      <c r="BX31" s="69" t="s">
        <v>58</v>
      </c>
      <c r="BY31" s="60"/>
      <c r="BZ31" s="60"/>
      <c r="CA31" s="61">
        <f>QUARTILE(CC3:CC18,3)</f>
        <v>640</v>
      </c>
      <c r="CB31" s="157">
        <v>0.3</v>
      </c>
      <c r="CC31" s="60">
        <f>PERCENTILE($CC$1:$CC18,0.3)</f>
        <v>395</v>
      </c>
    </row>
    <row r="32" spans="1:123" ht="15.75" thickBot="1">
      <c r="BW32" s="198"/>
      <c r="BX32" s="73" t="s">
        <v>59</v>
      </c>
      <c r="BY32" s="62"/>
      <c r="BZ32" s="62"/>
      <c r="CA32" s="63">
        <f>QUARTILE(CC3:CC18,4)</f>
        <v>1370</v>
      </c>
    </row>
    <row r="33" spans="51:74" ht="15.75" thickBot="1"/>
    <row r="34" spans="51:74" ht="15.75" thickBot="1">
      <c r="AY34" s="178" t="s">
        <v>60</v>
      </c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  <c r="BN34" s="179"/>
      <c r="BO34" s="179"/>
      <c r="BP34" s="179"/>
      <c r="BQ34" s="179"/>
      <c r="BR34" s="179"/>
      <c r="BS34" s="179"/>
      <c r="BT34" s="179"/>
      <c r="BU34" s="179"/>
      <c r="BV34" s="184"/>
    </row>
    <row r="35" spans="51:74" ht="15.75" thickBot="1">
      <c r="AY35" s="74"/>
      <c r="AZ35" s="58"/>
      <c r="BA35" s="1" t="s">
        <v>61</v>
      </c>
      <c r="BB35" s="52"/>
      <c r="BC35" s="52"/>
      <c r="BD35" s="52" t="s">
        <v>62</v>
      </c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8"/>
    </row>
    <row r="36" spans="51:74" ht="15.75" thickBot="1">
      <c r="AY36" s="1" t="s">
        <v>63</v>
      </c>
      <c r="AZ36" s="58"/>
      <c r="BA36" s="202">
        <f>AZ20-COUNTIF(CE3:CE18,"=NAO")</f>
        <v>12</v>
      </c>
      <c r="BB36" s="183"/>
      <c r="BC36" s="88"/>
      <c r="BD36" s="203">
        <f>(BA36/G25)*100</f>
        <v>100</v>
      </c>
      <c r="BE36" s="204"/>
      <c r="BF36" s="205"/>
      <c r="BG36" s="87"/>
      <c r="BH36" s="52" t="str">
        <f>IF(BD36&gt;=80,"ATINGEM CONCEITO 3","NAO")</f>
        <v>ATINGEM CONCEITO 3</v>
      </c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8"/>
    </row>
    <row r="37" spans="51:74" ht="15.75" thickBot="1">
      <c r="AY37" s="1" t="s">
        <v>64</v>
      </c>
      <c r="AZ37" s="58"/>
      <c r="BA37" s="202">
        <f>AZ20-COUNTIF(CG3:CG18,"=NAO")</f>
        <v>11</v>
      </c>
      <c r="BB37" s="183"/>
      <c r="BC37" s="88"/>
      <c r="BD37" s="203">
        <f>(BA37/G25)*100</f>
        <v>91.666666666666657</v>
      </c>
      <c r="BE37" s="204"/>
      <c r="BF37" s="205"/>
      <c r="BG37" s="87"/>
      <c r="BH37" s="52" t="str">
        <f>IF(BD37&gt;=80," ATINGEM CONCEITO 4","NAO")</f>
        <v xml:space="preserve"> ATINGEM CONCEITO 4</v>
      </c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8"/>
    </row>
    <row r="38" spans="51:74" ht="15.75" thickBot="1">
      <c r="AY38" s="206" t="s">
        <v>65</v>
      </c>
      <c r="AZ38" s="207"/>
      <c r="BA38" s="202">
        <f>AZ20-COUNTIF(CI3:CI18,"=NAO")</f>
        <v>11</v>
      </c>
      <c r="BB38" s="183"/>
      <c r="BC38" s="88"/>
      <c r="BD38" s="203">
        <f>(BA38/G25)*100</f>
        <v>91.666666666666657</v>
      </c>
      <c r="BE38" s="204"/>
      <c r="BF38" s="205"/>
      <c r="BG38" s="87"/>
      <c r="BH38" s="52" t="str">
        <f>IF(BD38&gt;=80,"ATINGEM CONCEITO 5","NAO")</f>
        <v>ATINGEM CONCEITO 5</v>
      </c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8"/>
    </row>
    <row r="40" spans="51:74" ht="15.75" thickBot="1"/>
    <row r="41" spans="51:74" ht="15.75" thickBot="1">
      <c r="AY41" s="208" t="s">
        <v>66</v>
      </c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10"/>
    </row>
    <row r="42" spans="51:74" ht="15.75" thickBot="1">
      <c r="AY42" t="s">
        <v>42</v>
      </c>
      <c r="AZ42">
        <f>G25</f>
        <v>12</v>
      </c>
      <c r="BA42" s="75" t="s">
        <v>8</v>
      </c>
      <c r="BB42" s="76" t="s">
        <v>9</v>
      </c>
      <c r="BC42" s="76"/>
      <c r="BD42" s="76" t="s">
        <v>10</v>
      </c>
      <c r="BE42" s="76"/>
      <c r="BF42" s="76" t="s">
        <v>11</v>
      </c>
      <c r="BG42" s="76"/>
      <c r="BH42" s="76" t="s">
        <v>12</v>
      </c>
      <c r="BI42" s="76" t="s">
        <v>13</v>
      </c>
      <c r="BJ42" s="76" t="s">
        <v>14</v>
      </c>
      <c r="BK42" s="76" t="s">
        <v>15</v>
      </c>
      <c r="BL42" s="76" t="s">
        <v>16</v>
      </c>
      <c r="BM42" s="76"/>
      <c r="BN42" s="76" t="s">
        <v>17</v>
      </c>
      <c r="BO42" s="76"/>
      <c r="BP42" s="76" t="s">
        <v>27</v>
      </c>
      <c r="BQ42" s="76" t="s">
        <v>19</v>
      </c>
      <c r="BR42" s="76" t="s">
        <v>20</v>
      </c>
      <c r="BS42" s="76"/>
      <c r="BT42" s="76" t="s">
        <v>21</v>
      </c>
      <c r="BU42" s="76"/>
      <c r="BV42" s="77" t="s">
        <v>22</v>
      </c>
    </row>
    <row r="43" spans="51:74">
      <c r="AY43" t="s">
        <v>67</v>
      </c>
      <c r="BA43">
        <f>COUNTIF(BA3:BA18,"&gt;0")</f>
        <v>10</v>
      </c>
      <c r="BB43">
        <f>COUNTIF(BB3:BB18,"&gt;0")</f>
        <v>12</v>
      </c>
      <c r="BD43">
        <f>COUNTIF(BD3:BD18,"&gt;0")</f>
        <v>11</v>
      </c>
      <c r="BF43">
        <f>COUNTIF(BF3:BF18,"&gt;0")</f>
        <v>7</v>
      </c>
      <c r="BH43">
        <f t="shared" ref="BH43:BV43" si="58">COUNTIF(BH3:BH18,"&gt;0")</f>
        <v>6</v>
      </c>
      <c r="BI43">
        <f t="shared" si="58"/>
        <v>3</v>
      </c>
      <c r="BJ43">
        <f t="shared" si="58"/>
        <v>3</v>
      </c>
      <c r="BK43">
        <f t="shared" si="58"/>
        <v>0</v>
      </c>
      <c r="BL43">
        <f t="shared" si="58"/>
        <v>0</v>
      </c>
      <c r="BM43">
        <f t="shared" si="58"/>
        <v>0</v>
      </c>
      <c r="BN43">
        <f t="shared" si="58"/>
        <v>0</v>
      </c>
      <c r="BO43">
        <f t="shared" si="58"/>
        <v>0</v>
      </c>
      <c r="BP43">
        <f t="shared" si="58"/>
        <v>0</v>
      </c>
      <c r="BQ43">
        <f t="shared" si="58"/>
        <v>0</v>
      </c>
      <c r="BR43">
        <f t="shared" si="58"/>
        <v>0</v>
      </c>
      <c r="BS43">
        <f t="shared" si="58"/>
        <v>0</v>
      </c>
      <c r="BT43">
        <f t="shared" si="58"/>
        <v>0</v>
      </c>
      <c r="BU43">
        <f t="shared" si="58"/>
        <v>0</v>
      </c>
      <c r="BV43">
        <f t="shared" si="58"/>
        <v>0</v>
      </c>
    </row>
    <row r="44" spans="51:74">
      <c r="AY44" t="s">
        <v>68</v>
      </c>
      <c r="BA44" s="78">
        <f>BA43/$AZ$42*100</f>
        <v>83.333333333333343</v>
      </c>
      <c r="BB44" s="78">
        <f t="shared" ref="BB44:BV44" si="59">BB43/$AZ$42*100</f>
        <v>100</v>
      </c>
      <c r="BC44" s="78"/>
      <c r="BD44" s="78">
        <f t="shared" si="59"/>
        <v>91.666666666666657</v>
      </c>
      <c r="BE44" s="78"/>
      <c r="BF44" s="78">
        <f t="shared" si="59"/>
        <v>58.333333333333336</v>
      </c>
      <c r="BG44" s="78"/>
      <c r="BH44" s="78">
        <f t="shared" si="59"/>
        <v>50</v>
      </c>
      <c r="BI44" s="78">
        <f t="shared" si="59"/>
        <v>25</v>
      </c>
      <c r="BJ44" s="78">
        <f t="shared" si="59"/>
        <v>25</v>
      </c>
      <c r="BK44" s="78">
        <f t="shared" si="59"/>
        <v>0</v>
      </c>
      <c r="BL44" s="78">
        <f t="shared" si="59"/>
        <v>0</v>
      </c>
      <c r="BM44" s="78">
        <f t="shared" si="59"/>
        <v>0</v>
      </c>
      <c r="BN44" s="78">
        <f t="shared" si="59"/>
        <v>0</v>
      </c>
      <c r="BO44" s="78">
        <f t="shared" si="59"/>
        <v>0</v>
      </c>
      <c r="BP44" s="78">
        <f t="shared" si="59"/>
        <v>0</v>
      </c>
      <c r="BQ44" s="78">
        <f t="shared" si="59"/>
        <v>0</v>
      </c>
      <c r="BR44" s="78">
        <f t="shared" si="59"/>
        <v>0</v>
      </c>
      <c r="BS44" s="78">
        <f t="shared" si="59"/>
        <v>0</v>
      </c>
      <c r="BT44" s="78">
        <f t="shared" si="59"/>
        <v>0</v>
      </c>
      <c r="BU44" s="78">
        <f t="shared" si="59"/>
        <v>0</v>
      </c>
      <c r="BV44" s="78">
        <f t="shared" si="59"/>
        <v>0</v>
      </c>
    </row>
    <row r="45" spans="51:74" ht="15.75" thickBot="1">
      <c r="BA45" t="s">
        <v>29</v>
      </c>
      <c r="BK45" t="s">
        <v>49</v>
      </c>
      <c r="BQ45" t="s">
        <v>52</v>
      </c>
    </row>
    <row r="46" spans="51:74" ht="15.75" thickBot="1">
      <c r="AY46" t="s">
        <v>23</v>
      </c>
      <c r="BA46" s="174">
        <f>COUNTIF(BC3:BC18,"&gt;0")/$AZ$42*100</f>
        <v>100</v>
      </c>
      <c r="BB46" s="175"/>
      <c r="BC46" s="79"/>
      <c r="BJ46" t="s">
        <v>26</v>
      </c>
      <c r="BK46" s="174">
        <f>COUNTIF(BM3:BM18,"&gt;0")/$AZ$42*100</f>
        <v>0</v>
      </c>
      <c r="BL46" s="175"/>
      <c r="BM46" s="79"/>
      <c r="BP46" t="s">
        <v>28</v>
      </c>
      <c r="BQ46" s="174">
        <f>COUNTIF(BS3:BS18,"&gt;0")/$AZ$42*100</f>
        <v>0</v>
      </c>
      <c r="BR46" s="175"/>
      <c r="BS46" s="79"/>
    </row>
    <row r="47" spans="51:74" ht="15.75" thickBot="1">
      <c r="AY47" t="s">
        <v>24</v>
      </c>
      <c r="BA47" s="211">
        <f>COUNTIF(BE3:BE110,"&gt;0")/$AZ$42*100</f>
        <v>108.33333333333333</v>
      </c>
      <c r="BB47" s="212"/>
      <c r="BC47" s="212"/>
      <c r="BD47" s="213"/>
      <c r="BE47" s="79"/>
    </row>
    <row r="48" spans="51:74" ht="15.75" thickBot="1">
      <c r="AY48" t="s">
        <v>69</v>
      </c>
      <c r="BA48" s="174">
        <f>COUNTIF(BG3:BG18,"&gt;0")/$AZ$42*100</f>
        <v>108.33333333333333</v>
      </c>
      <c r="BB48" s="201"/>
      <c r="BC48" s="201"/>
      <c r="BD48" s="201"/>
      <c r="BE48" s="201"/>
      <c r="BF48" s="175"/>
      <c r="BG48" s="55"/>
    </row>
    <row r="49" spans="51:54" ht="15.75" thickBot="1"/>
    <row r="50" spans="51:54" ht="15.75" thickBot="1">
      <c r="AY50" t="s">
        <v>23</v>
      </c>
      <c r="BA50" s="174">
        <f>COUNTIF(BC3:BC18,"&gt;1")/$AZ$42*100</f>
        <v>91.666666666666657</v>
      </c>
      <c r="BB50" s="175"/>
    </row>
  </sheetData>
  <protectedRanges>
    <protectedRange password="E804" sqref="T99:AI99" name="Dados da produção_1"/>
  </protectedRanges>
  <mergeCells count="30">
    <mergeCell ref="BA48:BF48"/>
    <mergeCell ref="AY34:BV34"/>
    <mergeCell ref="BA36:BB36"/>
    <mergeCell ref="BD36:BF36"/>
    <mergeCell ref="BA37:BB37"/>
    <mergeCell ref="BD37:BF37"/>
    <mergeCell ref="AY38:AZ38"/>
    <mergeCell ref="BA38:BB38"/>
    <mergeCell ref="BD38:BF38"/>
    <mergeCell ref="AY41:BV41"/>
    <mergeCell ref="BA46:BB46"/>
    <mergeCell ref="BK46:BL46"/>
    <mergeCell ref="BQ46:BR46"/>
    <mergeCell ref="BA47:BD47"/>
    <mergeCell ref="BA50:BB50"/>
    <mergeCell ref="CB23:CC23"/>
    <mergeCell ref="AY24:BV24"/>
    <mergeCell ref="BW24:BX24"/>
    <mergeCell ref="E1:S1"/>
    <mergeCell ref="U1:AI1"/>
    <mergeCell ref="AK1:AY1"/>
    <mergeCell ref="BA1:BV1"/>
    <mergeCell ref="BW23:CA23"/>
    <mergeCell ref="BW25:BX25"/>
    <mergeCell ref="BW26:BX26"/>
    <mergeCell ref="BW27:BX27"/>
    <mergeCell ref="BW28:BW32"/>
    <mergeCell ref="BB29:BH29"/>
    <mergeCell ref="BB30:BH30"/>
    <mergeCell ref="BB31:BH31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DS48"/>
  <sheetViews>
    <sheetView topLeftCell="AN32" workbookViewId="0">
      <selection activeCell="BA49" sqref="BA49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131</v>
      </c>
      <c r="B3" s="98">
        <v>1</v>
      </c>
      <c r="C3" s="98" t="s">
        <v>132</v>
      </c>
      <c r="D3" s="80" t="s">
        <v>36</v>
      </c>
      <c r="E3" s="100"/>
      <c r="F3" s="100">
        <v>1</v>
      </c>
      <c r="G3" s="100"/>
      <c r="H3" s="100"/>
      <c r="I3" s="100">
        <v>1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80" t="s">
        <v>36</v>
      </c>
      <c r="U3" s="31">
        <v>1</v>
      </c>
      <c r="V3" s="31">
        <v>3</v>
      </c>
      <c r="W3" s="31">
        <v>1</v>
      </c>
      <c r="X3" s="31"/>
      <c r="Y3" s="31"/>
      <c r="Z3" s="31"/>
      <c r="AA3" s="31"/>
      <c r="AB3" s="31"/>
      <c r="AC3" s="3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6" si="0">SUM(E3,U3,AK3)</f>
        <v>1</v>
      </c>
      <c r="BB3" s="29">
        <f t="shared" si="0"/>
        <v>4</v>
      </c>
      <c r="BC3" s="29">
        <f>SUM(BA3:BB3)</f>
        <v>5</v>
      </c>
      <c r="BD3" s="29">
        <f t="shared" ref="BD3:BD16" si="1">SUM(G3,W3,AM3)</f>
        <v>1</v>
      </c>
      <c r="BE3" s="29">
        <f>SUM(BC3:BD3)</f>
        <v>6</v>
      </c>
      <c r="BF3" s="29">
        <f t="shared" ref="BF3:BF16" si="2">SUM(H3,X3,AN3)</f>
        <v>0</v>
      </c>
      <c r="BG3" s="29">
        <f>BA3+BB3+BD3+BF3</f>
        <v>6</v>
      </c>
      <c r="BH3" s="29">
        <f t="shared" ref="BH3:BJ16" si="3">SUM(I3,Y3,AO3)</f>
        <v>1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6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6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500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500</v>
      </c>
      <c r="CD3" s="156">
        <f t="shared" ref="CD3:CD16" si="6">$CC3-(($CE$2/3)*$AZ3)</f>
        <v>353.33333333333337</v>
      </c>
      <c r="CE3" s="22">
        <f>IF(AZ3=0," ",IF(CD3&gt;=0,3,"NAO"))</f>
        <v>3</v>
      </c>
      <c r="CF3" s="156">
        <f t="shared" ref="CF3:CF16" si="7">$CC3-(($CG$2/3)*$AZ3)</f>
        <v>313.33333333333337</v>
      </c>
      <c r="CG3" s="22">
        <f>IF(AZ3=0," ",IF(CF3&gt;=0,4,"NAO"))</f>
        <v>4</v>
      </c>
      <c r="CH3" s="156">
        <f t="shared" ref="CH3:CH16" si="8">$CC3-(($CI$2/3)*$AZ3)</f>
        <v>273.33333333333337</v>
      </c>
      <c r="CI3" s="22">
        <f>IF(AZ3=0," ",IF(CH3&gt;=0,5,"NAO"))</f>
        <v>5</v>
      </c>
      <c r="CJ3" s="22">
        <f t="shared" ref="CJ3:CJ16" si="9">(CC3)/(SUM($CC$3:$CC$16))*100</f>
        <v>11.467889908256881</v>
      </c>
      <c r="CK3" s="22">
        <f t="shared" ref="CK3:CK16" si="10">(CC3/(SUM($CC$3:$CC$16))*100)</f>
        <v>11.467889908256881</v>
      </c>
      <c r="CM3" s="22">
        <f t="shared" ref="CM3:CM16" si="11">BA3/(SUM(BA$3:BA$16)/100)</f>
        <v>20</v>
      </c>
      <c r="CN3" s="22">
        <f t="shared" ref="CN3:CN16" si="12">BB3/(SUM(BB$3:BB$16)/100)</f>
        <v>20</v>
      </c>
      <c r="CO3" s="22">
        <f t="shared" ref="CO3:CO16" si="13">BD3/(SUM(BD$3:BD$16)/100)</f>
        <v>3.0303030303030303</v>
      </c>
      <c r="CP3" s="22">
        <f t="shared" ref="CP3:CP16" si="14">BF3/(SUM(BF$3:BF$16)/100)</f>
        <v>0</v>
      </c>
      <c r="CQ3" s="22">
        <f t="shared" ref="CQ3:CQ16" si="15">BH3/(SUM(BH$3:BH$16)/100)</f>
        <v>16.666666666666668</v>
      </c>
      <c r="CR3" s="22" t="e">
        <f t="shared" ref="CR3:CR16" si="16">BI3/(SUM(BI$3:BI$16)/100)</f>
        <v>#DIV/0!</v>
      </c>
      <c r="CS3" s="22" t="e">
        <f t="shared" ref="CS3:CS16" si="17">BJ3/(SUM(BJ$3:BJ$16)/100)</f>
        <v>#DIV/0!</v>
      </c>
      <c r="CT3" s="22" t="e">
        <f t="shared" ref="CT3:CT16" si="18">BK3/(SUM(BK$3:BK$16)/100)</f>
        <v>#DIV/0!</v>
      </c>
      <c r="CU3" s="22" t="e">
        <f t="shared" ref="CU3:CU16" si="19">BL3/(SUM(BL$3:BL$16)/100)</f>
        <v>#DIV/0!</v>
      </c>
      <c r="CV3" s="22" t="e">
        <f t="shared" ref="CV3:CV16" si="20">BN3/(SUM(BN$3:BN$16)/100)</f>
        <v>#DIV/0!</v>
      </c>
      <c r="CW3" s="22" t="e">
        <f t="shared" ref="CW3:CW16" si="21">BO3/(SUM(BO$3:BO$16)/100)</f>
        <v>#DIV/0!</v>
      </c>
      <c r="CX3" s="22" t="e">
        <f t="shared" ref="CX3:CX16" si="22">BP3/(SUM(BP$3:BP$16)/100)</f>
        <v>#DIV/0!</v>
      </c>
      <c r="CY3" s="22" t="e">
        <f t="shared" ref="CY3:CY16" si="23">BQ3/(SUM(BQ$3:BQ$16)/100)</f>
        <v>#DIV/0!</v>
      </c>
      <c r="CZ3" s="22" t="e">
        <f t="shared" ref="CZ3:CZ16" si="24">BR3/(SUM(BR$3:BR$16)/100)</f>
        <v>#DIV/0!</v>
      </c>
      <c r="DA3" s="22" t="e">
        <f t="shared" ref="DA3:DA16" si="25">BT3/(SUM(BT$3:BT$16)/100)</f>
        <v>#DIV/0!</v>
      </c>
      <c r="DB3" s="22" t="e">
        <f t="shared" ref="DB3:DB16" si="26">BU3/(SUM(BU$3:BU$16)/100)</f>
        <v>#DIV/0!</v>
      </c>
      <c r="DC3" s="22" t="e">
        <f t="shared" ref="DC3:DC16" si="27">BV3/(SUM(BV$3:BV$16)/100)</f>
        <v>#DIV/0!</v>
      </c>
      <c r="DE3" s="22">
        <f>COUNTIF(BA3,"&lt;&gt;0")</f>
        <v>1</v>
      </c>
      <c r="DF3" s="22">
        <f>COUNTIF(BB3,"&lt;&gt;0")</f>
        <v>1</v>
      </c>
      <c r="DG3" s="22">
        <f>COUNTIF(BD3,"&lt;&gt;0")</f>
        <v>1</v>
      </c>
      <c r="DH3" s="22">
        <f>COUNTIF(BF3,"&lt;&gt;0")</f>
        <v>0</v>
      </c>
      <c r="DI3" s="22">
        <f t="shared" ref="DI3:DM16" si="28">COUNTIF(BH3,"&lt;&gt;0")</f>
        <v>1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6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131</v>
      </c>
      <c r="B4" s="98">
        <v>2</v>
      </c>
      <c r="C4" s="98" t="s">
        <v>133</v>
      </c>
      <c r="D4" s="80" t="s">
        <v>36</v>
      </c>
      <c r="E4" s="100"/>
      <c r="F4" s="100">
        <v>1</v>
      </c>
      <c r="G4" s="100">
        <v>1</v>
      </c>
      <c r="H4" s="100">
        <v>1</v>
      </c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80" t="s">
        <v>36</v>
      </c>
      <c r="U4" s="31">
        <v>1</v>
      </c>
      <c r="V4" s="31">
        <v>3</v>
      </c>
      <c r="W4" s="31">
        <v>4</v>
      </c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6" si="30">COUNTIF(D4:AY4,"P")</f>
        <v>2</v>
      </c>
      <c r="BA4" s="28">
        <f t="shared" si="0"/>
        <v>1</v>
      </c>
      <c r="BB4" s="29">
        <f t="shared" si="0"/>
        <v>4</v>
      </c>
      <c r="BC4" s="29">
        <f t="shared" ref="BC4:BC16" si="31">SUM(BA4:BB4)</f>
        <v>5</v>
      </c>
      <c r="BD4" s="29">
        <f t="shared" si="1"/>
        <v>5</v>
      </c>
      <c r="BE4" s="29">
        <f t="shared" ref="BE4:BE16" si="32">SUM(BC4:BD4)</f>
        <v>10</v>
      </c>
      <c r="BF4" s="29">
        <f t="shared" si="2"/>
        <v>1</v>
      </c>
      <c r="BG4" s="29">
        <f t="shared" ref="BG4:BG16" si="33">BA4+BB4+BD4+BF4</f>
        <v>11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6" si="34">SUM(AR4,AB4,L4)</f>
        <v>0</v>
      </c>
      <c r="BL4" s="29">
        <f t="shared" si="34"/>
        <v>0</v>
      </c>
      <c r="BM4" s="29">
        <f t="shared" ref="BM4:BM16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6" si="36">IF(BO4&gt;=3,3,BO4)</f>
        <v>0</v>
      </c>
      <c r="BQ4" s="29">
        <f t="shared" ref="BQ4:BR16" si="37">SUM(AV4,AF4,P4)</f>
        <v>0</v>
      </c>
      <c r="BR4" s="29">
        <f t="shared" si="37"/>
        <v>0</v>
      </c>
      <c r="BS4" s="29">
        <f t="shared" ref="BS4:BS16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6" si="39">IF(BU4&gt;=3,3,BU4)</f>
        <v>0</v>
      </c>
      <c r="BX4" s="28">
        <f t="shared" ref="BX4:BX16" si="40">(BA4*100)+(BB4*80)+(BD4*60)+(BF4*40)+(BH4*20)</f>
        <v>760</v>
      </c>
      <c r="BY4" s="29">
        <f t="shared" ref="BY4:BY16" si="41">IF(BI4&gt;3,30,BI4*10)</f>
        <v>0</v>
      </c>
      <c r="BZ4" s="29">
        <f t="shared" ref="BZ4:BZ16" si="42">IF(BJ4&gt;3,15,BJ4*5)</f>
        <v>0</v>
      </c>
      <c r="CA4" s="29">
        <f t="shared" ref="CA4:CA16" si="43">(BK4*200)+(BL4*100)+(BN4*50)+(BP4*20)</f>
        <v>0</v>
      </c>
      <c r="CB4" s="29">
        <f t="shared" ref="CB4:CB16" si="44">(BQ4*100)+(BR4*50)+(BT4*25)+(BV4*10)</f>
        <v>0</v>
      </c>
      <c r="CC4" s="30">
        <f t="shared" ref="CC4:CC16" si="45">IF(AZ4&gt;0,SUM(BX4:CB4), "")</f>
        <v>760</v>
      </c>
      <c r="CD4" s="156">
        <f t="shared" si="6"/>
        <v>613.33333333333337</v>
      </c>
      <c r="CE4" s="22">
        <f t="shared" ref="CE4:CE16" si="46">IF(AZ4=0," ",IF(CD4&gt;=0,3,"NAO"))</f>
        <v>3</v>
      </c>
      <c r="CF4" s="156">
        <f t="shared" si="7"/>
        <v>573.33333333333337</v>
      </c>
      <c r="CG4" s="22">
        <f t="shared" ref="CG4:CG16" si="47">IF(AZ4=0," ",IF(CF4&gt;=0,4,"NAO"))</f>
        <v>4</v>
      </c>
      <c r="CH4" s="156">
        <f t="shared" si="8"/>
        <v>533.33333333333337</v>
      </c>
      <c r="CI4" s="22">
        <f t="shared" ref="CI4:CI16" si="48">IF(AZ4=0," ",IF(CH4&gt;=0,5,"NAO"))</f>
        <v>5</v>
      </c>
      <c r="CJ4" s="22">
        <f t="shared" si="9"/>
        <v>17.431192660550458</v>
      </c>
      <c r="CK4" s="22">
        <f t="shared" si="10"/>
        <v>17.431192660550458</v>
      </c>
      <c r="CM4" s="22">
        <f t="shared" si="11"/>
        <v>20</v>
      </c>
      <c r="CN4" s="22">
        <f t="shared" si="12"/>
        <v>20</v>
      </c>
      <c r="CO4" s="22">
        <f t="shared" si="13"/>
        <v>15.15151515151515</v>
      </c>
      <c r="CP4" s="22">
        <f t="shared" si="14"/>
        <v>25</v>
      </c>
      <c r="CQ4" s="22">
        <f t="shared" si="15"/>
        <v>0</v>
      </c>
      <c r="CR4" s="22" t="e">
        <f t="shared" si="16"/>
        <v>#DIV/0!</v>
      </c>
      <c r="CS4" s="22" t="e">
        <f t="shared" si="17"/>
        <v>#DIV/0!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 t="e">
        <f t="shared" si="26"/>
        <v>#DIV/0!</v>
      </c>
      <c r="DC4" s="22" t="e">
        <f t="shared" si="27"/>
        <v>#DIV/0!</v>
      </c>
      <c r="DE4" s="22">
        <f t="shared" ref="DE4:DF16" si="49">COUNTIF(BA4,"&lt;&gt;0")</f>
        <v>1</v>
      </c>
      <c r="DF4" s="22">
        <f t="shared" si="49"/>
        <v>1</v>
      </c>
      <c r="DG4" s="22">
        <f t="shared" ref="DG4:DG16" si="50">COUNTIF(BD4,"&lt;&gt;0")</f>
        <v>1</v>
      </c>
      <c r="DH4" s="22">
        <f t="shared" ref="DH4:DH16" si="51">COUNTIF(BF4,"&lt;&gt;0")</f>
        <v>1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6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6" si="53">COUNTIF(BT4,"&lt;&gt;0")</f>
        <v>0</v>
      </c>
      <c r="DS4" s="22">
        <f t="shared" ref="DS4:DS16" si="54">COUNTIF(BV4,"&lt;&gt;0")</f>
        <v>0</v>
      </c>
    </row>
    <row r="5" spans="1:123" s="22" customFormat="1" ht="15.75" thickBot="1">
      <c r="A5" s="104" t="s">
        <v>131</v>
      </c>
      <c r="B5" s="98">
        <v>3</v>
      </c>
      <c r="C5" s="98" t="s">
        <v>134</v>
      </c>
      <c r="D5" s="80" t="s">
        <v>36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80" t="s">
        <v>36</v>
      </c>
      <c r="U5" s="31"/>
      <c r="V5" s="31"/>
      <c r="W5" s="31">
        <v>1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1</v>
      </c>
      <c r="BE5" s="29">
        <f t="shared" si="32"/>
        <v>1</v>
      </c>
      <c r="BF5" s="29">
        <f t="shared" si="2"/>
        <v>0</v>
      </c>
      <c r="BG5" s="29">
        <f t="shared" si="33"/>
        <v>1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60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60</v>
      </c>
      <c r="CD5" s="156">
        <f t="shared" si="6"/>
        <v>-86.666666666666657</v>
      </c>
      <c r="CE5" s="22" t="str">
        <f t="shared" si="46"/>
        <v>NAO</v>
      </c>
      <c r="CF5" s="156">
        <f t="shared" si="7"/>
        <v>-126.66666666666666</v>
      </c>
      <c r="CG5" s="22" t="str">
        <f t="shared" si="47"/>
        <v>NAO</v>
      </c>
      <c r="CH5" s="156">
        <f t="shared" si="8"/>
        <v>-166.66666666666666</v>
      </c>
      <c r="CI5" s="22" t="str">
        <f t="shared" si="48"/>
        <v>NAO</v>
      </c>
      <c r="CJ5" s="22">
        <f t="shared" si="9"/>
        <v>1.3761467889908259</v>
      </c>
      <c r="CK5" s="22">
        <f t="shared" si="10"/>
        <v>1.3761467889908259</v>
      </c>
      <c r="CM5" s="22">
        <f t="shared" si="11"/>
        <v>0</v>
      </c>
      <c r="CN5" s="22">
        <f t="shared" si="12"/>
        <v>0</v>
      </c>
      <c r="CO5" s="22">
        <f t="shared" si="13"/>
        <v>3.0303030303030303</v>
      </c>
      <c r="CP5" s="22">
        <f t="shared" si="14"/>
        <v>0</v>
      </c>
      <c r="CQ5" s="22">
        <f t="shared" si="15"/>
        <v>0</v>
      </c>
      <c r="CR5" s="22" t="e">
        <f t="shared" si="16"/>
        <v>#DIV/0!</v>
      </c>
      <c r="CS5" s="22" t="e">
        <f t="shared" si="17"/>
        <v>#DIV/0!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 t="e">
        <f t="shared" si="26"/>
        <v>#DIV/0!</v>
      </c>
      <c r="DC5" s="22" t="e">
        <f t="shared" si="27"/>
        <v>#DIV/0!</v>
      </c>
      <c r="DE5" s="22">
        <f t="shared" si="49"/>
        <v>0</v>
      </c>
      <c r="DF5" s="22">
        <f t="shared" si="49"/>
        <v>0</v>
      </c>
      <c r="DG5" s="22">
        <f t="shared" si="50"/>
        <v>1</v>
      </c>
      <c r="DH5" s="22">
        <f t="shared" si="51"/>
        <v>0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131</v>
      </c>
      <c r="B6" s="98">
        <v>4</v>
      </c>
      <c r="C6" s="98" t="s">
        <v>135</v>
      </c>
      <c r="D6" s="80" t="s">
        <v>36</v>
      </c>
      <c r="E6" s="100"/>
      <c r="F6" s="100"/>
      <c r="G6" s="100">
        <v>5</v>
      </c>
      <c r="H6" s="100"/>
      <c r="I6" s="100">
        <v>1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80" t="s">
        <v>36</v>
      </c>
      <c r="U6" s="31"/>
      <c r="V6" s="31"/>
      <c r="W6" s="31">
        <v>3</v>
      </c>
      <c r="X6" s="31"/>
      <c r="Y6" s="31">
        <v>1</v>
      </c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0</v>
      </c>
      <c r="BC6" s="29">
        <f t="shared" si="31"/>
        <v>0</v>
      </c>
      <c r="BD6" s="29">
        <f t="shared" si="1"/>
        <v>8</v>
      </c>
      <c r="BE6" s="29">
        <f t="shared" si="32"/>
        <v>8</v>
      </c>
      <c r="BF6" s="29">
        <f t="shared" si="2"/>
        <v>0</v>
      </c>
      <c r="BG6" s="29">
        <f t="shared" si="33"/>
        <v>8</v>
      </c>
      <c r="BH6" s="29">
        <f t="shared" si="3"/>
        <v>2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520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520</v>
      </c>
      <c r="CD6" s="156">
        <f t="shared" si="6"/>
        <v>373.33333333333337</v>
      </c>
      <c r="CE6" s="22">
        <f t="shared" si="46"/>
        <v>3</v>
      </c>
      <c r="CF6" s="156">
        <f t="shared" si="7"/>
        <v>333.33333333333337</v>
      </c>
      <c r="CG6" s="22">
        <f t="shared" si="47"/>
        <v>4</v>
      </c>
      <c r="CH6" s="156">
        <f t="shared" si="8"/>
        <v>293.33333333333337</v>
      </c>
      <c r="CI6" s="22">
        <f t="shared" si="48"/>
        <v>5</v>
      </c>
      <c r="CJ6" s="22">
        <f t="shared" si="9"/>
        <v>11.926605504587156</v>
      </c>
      <c r="CK6" s="22">
        <f t="shared" si="10"/>
        <v>11.926605504587156</v>
      </c>
      <c r="CM6" s="22">
        <f t="shared" si="11"/>
        <v>0</v>
      </c>
      <c r="CN6" s="22">
        <f t="shared" si="12"/>
        <v>0</v>
      </c>
      <c r="CO6" s="22">
        <f t="shared" si="13"/>
        <v>24.242424242424242</v>
      </c>
      <c r="CP6" s="22">
        <f t="shared" si="14"/>
        <v>0</v>
      </c>
      <c r="CQ6" s="22">
        <f t="shared" si="15"/>
        <v>33.333333333333336</v>
      </c>
      <c r="CR6" s="22" t="e">
        <f t="shared" si="16"/>
        <v>#DIV/0!</v>
      </c>
      <c r="CS6" s="22" t="e">
        <f t="shared" si="17"/>
        <v>#DIV/0!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 t="e">
        <f t="shared" si="26"/>
        <v>#DIV/0!</v>
      </c>
      <c r="DC6" s="22" t="e">
        <f t="shared" si="27"/>
        <v>#DIV/0!</v>
      </c>
      <c r="DE6" s="22">
        <f t="shared" si="49"/>
        <v>0</v>
      </c>
      <c r="DF6" s="22">
        <f t="shared" si="49"/>
        <v>0</v>
      </c>
      <c r="DG6" s="22">
        <f t="shared" si="50"/>
        <v>1</v>
      </c>
      <c r="DH6" s="22">
        <f t="shared" si="51"/>
        <v>0</v>
      </c>
      <c r="DI6" s="22">
        <f t="shared" si="28"/>
        <v>1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 t="s">
        <v>131</v>
      </c>
      <c r="B7" s="98">
        <v>5</v>
      </c>
      <c r="C7" s="98" t="s">
        <v>136</v>
      </c>
      <c r="D7" s="80" t="s">
        <v>36</v>
      </c>
      <c r="E7" s="100"/>
      <c r="F7" s="100">
        <v>1</v>
      </c>
      <c r="G7" s="100"/>
      <c r="H7" s="100">
        <v>1</v>
      </c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80" t="s">
        <v>36</v>
      </c>
      <c r="U7" s="31">
        <v>1</v>
      </c>
      <c r="V7" s="31">
        <v>1</v>
      </c>
      <c r="W7" s="31">
        <v>3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1</v>
      </c>
      <c r="BB7" s="29">
        <f t="shared" si="0"/>
        <v>2</v>
      </c>
      <c r="BC7" s="29">
        <f t="shared" si="31"/>
        <v>3</v>
      </c>
      <c r="BD7" s="29">
        <f t="shared" si="1"/>
        <v>3</v>
      </c>
      <c r="BE7" s="29">
        <f t="shared" si="32"/>
        <v>6</v>
      </c>
      <c r="BF7" s="29">
        <f t="shared" si="2"/>
        <v>1</v>
      </c>
      <c r="BG7" s="29">
        <f t="shared" si="33"/>
        <v>7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480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480</v>
      </c>
      <c r="CD7" s="156">
        <f t="shared" si="6"/>
        <v>333.33333333333337</v>
      </c>
      <c r="CE7" s="22">
        <f t="shared" si="46"/>
        <v>3</v>
      </c>
      <c r="CF7" s="156">
        <f t="shared" si="7"/>
        <v>293.33333333333337</v>
      </c>
      <c r="CG7" s="22">
        <f t="shared" si="47"/>
        <v>4</v>
      </c>
      <c r="CH7" s="156">
        <f t="shared" si="8"/>
        <v>253.33333333333334</v>
      </c>
      <c r="CI7" s="22">
        <f t="shared" si="48"/>
        <v>5</v>
      </c>
      <c r="CJ7" s="22">
        <f t="shared" si="9"/>
        <v>11.009174311926607</v>
      </c>
      <c r="CK7" s="22">
        <f t="shared" si="10"/>
        <v>11.009174311926607</v>
      </c>
      <c r="CM7" s="22">
        <f t="shared" si="11"/>
        <v>20</v>
      </c>
      <c r="CN7" s="22">
        <f t="shared" si="12"/>
        <v>10</v>
      </c>
      <c r="CO7" s="22">
        <f t="shared" si="13"/>
        <v>9.0909090909090899</v>
      </c>
      <c r="CP7" s="22">
        <f t="shared" si="14"/>
        <v>25</v>
      </c>
      <c r="CQ7" s="22">
        <f t="shared" si="15"/>
        <v>0</v>
      </c>
      <c r="CR7" s="22" t="e">
        <f t="shared" si="16"/>
        <v>#DIV/0!</v>
      </c>
      <c r="CS7" s="22" t="e">
        <f t="shared" si="17"/>
        <v>#DIV/0!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 t="e">
        <f t="shared" si="26"/>
        <v>#DIV/0!</v>
      </c>
      <c r="DC7" s="22" t="e">
        <f t="shared" si="27"/>
        <v>#DIV/0!</v>
      </c>
      <c r="DE7" s="22">
        <f t="shared" si="49"/>
        <v>1</v>
      </c>
      <c r="DF7" s="22">
        <f t="shared" si="49"/>
        <v>1</v>
      </c>
      <c r="DG7" s="22">
        <f t="shared" si="50"/>
        <v>1</v>
      </c>
      <c r="DH7" s="22">
        <f t="shared" si="51"/>
        <v>1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">
        <v>131</v>
      </c>
      <c r="B8" s="98">
        <v>6</v>
      </c>
      <c r="C8" s="98" t="s">
        <v>137</v>
      </c>
      <c r="D8" s="80" t="s">
        <v>36</v>
      </c>
      <c r="E8" s="100"/>
      <c r="F8" s="100"/>
      <c r="G8" s="100">
        <v>1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80" t="s">
        <v>36</v>
      </c>
      <c r="U8" s="31"/>
      <c r="V8" s="31">
        <v>1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0</v>
      </c>
      <c r="BB8" s="29">
        <f t="shared" si="0"/>
        <v>1</v>
      </c>
      <c r="BC8" s="29">
        <f t="shared" si="31"/>
        <v>1</v>
      </c>
      <c r="BD8" s="29">
        <f t="shared" si="1"/>
        <v>1</v>
      </c>
      <c r="BE8" s="29">
        <f t="shared" si="32"/>
        <v>2</v>
      </c>
      <c r="BF8" s="29">
        <f t="shared" si="2"/>
        <v>0</v>
      </c>
      <c r="BG8" s="29">
        <f t="shared" si="33"/>
        <v>2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140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140</v>
      </c>
      <c r="CD8" s="156">
        <f t="shared" si="6"/>
        <v>-6.6666666666666572</v>
      </c>
      <c r="CE8" s="22" t="str">
        <f t="shared" si="46"/>
        <v>NAO</v>
      </c>
      <c r="CF8" s="156">
        <f t="shared" si="7"/>
        <v>-46.666666666666657</v>
      </c>
      <c r="CG8" s="22" t="str">
        <f t="shared" si="47"/>
        <v>NAO</v>
      </c>
      <c r="CH8" s="156">
        <f t="shared" si="8"/>
        <v>-86.666666666666657</v>
      </c>
      <c r="CI8" s="22" t="str">
        <f t="shared" si="48"/>
        <v>NAO</v>
      </c>
      <c r="CJ8" s="22">
        <f t="shared" si="9"/>
        <v>3.2110091743119269</v>
      </c>
      <c r="CK8" s="22">
        <f t="shared" si="10"/>
        <v>3.2110091743119269</v>
      </c>
      <c r="CM8" s="22">
        <f t="shared" si="11"/>
        <v>0</v>
      </c>
      <c r="CN8" s="22">
        <f t="shared" si="12"/>
        <v>5</v>
      </c>
      <c r="CO8" s="22">
        <f t="shared" si="13"/>
        <v>3.0303030303030303</v>
      </c>
      <c r="CP8" s="22">
        <f t="shared" si="14"/>
        <v>0</v>
      </c>
      <c r="CQ8" s="22">
        <f t="shared" si="15"/>
        <v>0</v>
      </c>
      <c r="CR8" s="22" t="e">
        <f t="shared" si="16"/>
        <v>#DIV/0!</v>
      </c>
      <c r="CS8" s="22" t="e">
        <f t="shared" si="17"/>
        <v>#DIV/0!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 t="e">
        <f t="shared" si="26"/>
        <v>#DIV/0!</v>
      </c>
      <c r="DC8" s="22" t="e">
        <f t="shared" si="27"/>
        <v>#DIV/0!</v>
      </c>
      <c r="DE8" s="22">
        <f t="shared" si="49"/>
        <v>0</v>
      </c>
      <c r="DF8" s="22">
        <f t="shared" si="49"/>
        <v>1</v>
      </c>
      <c r="DG8" s="22">
        <f t="shared" si="50"/>
        <v>1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">
        <v>131</v>
      </c>
      <c r="B9" s="98">
        <v>7</v>
      </c>
      <c r="C9" s="98" t="s">
        <v>138</v>
      </c>
      <c r="D9" s="80" t="s">
        <v>36</v>
      </c>
      <c r="E9" s="100">
        <v>1</v>
      </c>
      <c r="F9" s="100">
        <v>2</v>
      </c>
      <c r="G9" s="100">
        <v>1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80" t="s">
        <v>36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1</v>
      </c>
      <c r="BB9" s="29">
        <f t="shared" si="0"/>
        <v>2</v>
      </c>
      <c r="BC9" s="29">
        <f t="shared" si="31"/>
        <v>3</v>
      </c>
      <c r="BD9" s="29">
        <f t="shared" si="1"/>
        <v>1</v>
      </c>
      <c r="BE9" s="29">
        <f t="shared" si="32"/>
        <v>4</v>
      </c>
      <c r="BF9" s="29">
        <f t="shared" si="2"/>
        <v>0</v>
      </c>
      <c r="BG9" s="29">
        <f t="shared" si="33"/>
        <v>4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320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320</v>
      </c>
      <c r="CD9" s="156">
        <f t="shared" si="6"/>
        <v>173.33333333333334</v>
      </c>
      <c r="CE9" s="22">
        <f t="shared" si="46"/>
        <v>3</v>
      </c>
      <c r="CF9" s="156">
        <f t="shared" si="7"/>
        <v>133.33333333333334</v>
      </c>
      <c r="CG9" s="22">
        <f t="shared" si="47"/>
        <v>4</v>
      </c>
      <c r="CH9" s="156">
        <f t="shared" si="8"/>
        <v>93.333333333333343</v>
      </c>
      <c r="CI9" s="22">
        <f t="shared" si="48"/>
        <v>5</v>
      </c>
      <c r="CJ9" s="22">
        <f t="shared" si="9"/>
        <v>7.3394495412844041</v>
      </c>
      <c r="CK9" s="22">
        <f t="shared" si="10"/>
        <v>7.3394495412844041</v>
      </c>
      <c r="CM9" s="22">
        <f t="shared" si="11"/>
        <v>20</v>
      </c>
      <c r="CN9" s="22">
        <f t="shared" si="12"/>
        <v>10</v>
      </c>
      <c r="CO9" s="22">
        <f t="shared" si="13"/>
        <v>3.0303030303030303</v>
      </c>
      <c r="CP9" s="22">
        <f t="shared" si="14"/>
        <v>0</v>
      </c>
      <c r="CQ9" s="22">
        <f t="shared" si="15"/>
        <v>0</v>
      </c>
      <c r="CR9" s="22" t="e">
        <f t="shared" si="16"/>
        <v>#DIV/0!</v>
      </c>
      <c r="CS9" s="22" t="e">
        <f t="shared" si="17"/>
        <v>#DIV/0!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 t="e">
        <f t="shared" si="26"/>
        <v>#DIV/0!</v>
      </c>
      <c r="DC9" s="22" t="e">
        <f t="shared" si="27"/>
        <v>#DIV/0!</v>
      </c>
      <c r="DE9" s="22">
        <f t="shared" si="49"/>
        <v>1</v>
      </c>
      <c r="DF9" s="22">
        <f t="shared" si="49"/>
        <v>1</v>
      </c>
      <c r="DG9" s="22">
        <f t="shared" si="50"/>
        <v>1</v>
      </c>
      <c r="DH9" s="22">
        <f t="shared" si="51"/>
        <v>0</v>
      </c>
      <c r="DI9" s="22">
        <f t="shared" si="28"/>
        <v>0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131</v>
      </c>
      <c r="B10" s="98">
        <v>8</v>
      </c>
      <c r="C10" s="98" t="s">
        <v>139</v>
      </c>
      <c r="D10" s="80" t="s">
        <v>70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80" t="s">
        <v>70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0</v>
      </c>
      <c r="BA10" s="28">
        <f t="shared" si="0"/>
        <v>0</v>
      </c>
      <c r="BB10" s="29">
        <f t="shared" si="0"/>
        <v>0</v>
      </c>
      <c r="BC10" s="29">
        <f t="shared" si="31"/>
        <v>0</v>
      </c>
      <c r="BD10" s="29">
        <f t="shared" si="1"/>
        <v>0</v>
      </c>
      <c r="BE10" s="29">
        <f t="shared" si="32"/>
        <v>0</v>
      </c>
      <c r="BF10" s="29">
        <f t="shared" si="2"/>
        <v>0</v>
      </c>
      <c r="BG10" s="29">
        <f t="shared" si="33"/>
        <v>0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 t="str">
        <f t="shared" si="45"/>
        <v/>
      </c>
      <c r="CD10" s="156" t="e">
        <f t="shared" si="6"/>
        <v>#VALUE!</v>
      </c>
      <c r="CE10" s="22" t="str">
        <f t="shared" si="46"/>
        <v xml:space="preserve"> </v>
      </c>
      <c r="CF10" s="156" t="e">
        <f t="shared" si="7"/>
        <v>#VALUE!</v>
      </c>
      <c r="CG10" s="22" t="str">
        <f t="shared" si="47"/>
        <v xml:space="preserve"> </v>
      </c>
      <c r="CH10" s="156" t="e">
        <f t="shared" si="8"/>
        <v>#VALUE!</v>
      </c>
      <c r="CI10" s="22" t="str">
        <f t="shared" si="48"/>
        <v xml:space="preserve"> </v>
      </c>
      <c r="CJ10" s="22" t="e">
        <f t="shared" si="9"/>
        <v>#VALUE!</v>
      </c>
      <c r="CK10" s="22" t="e">
        <f t="shared" si="10"/>
        <v>#VALUE!</v>
      </c>
      <c r="CM10" s="22">
        <f t="shared" si="11"/>
        <v>0</v>
      </c>
      <c r="CN10" s="22">
        <f t="shared" si="12"/>
        <v>0</v>
      </c>
      <c r="CO10" s="22">
        <f t="shared" si="13"/>
        <v>0</v>
      </c>
      <c r="CP10" s="22">
        <f t="shared" si="14"/>
        <v>0</v>
      </c>
      <c r="CQ10" s="22">
        <f t="shared" si="15"/>
        <v>0</v>
      </c>
      <c r="CR10" s="22" t="e">
        <f t="shared" si="16"/>
        <v>#DIV/0!</v>
      </c>
      <c r="CS10" s="22" t="e">
        <f t="shared" si="17"/>
        <v>#DIV/0!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 t="e">
        <f t="shared" si="26"/>
        <v>#DIV/0!</v>
      </c>
      <c r="DC10" s="22" t="e">
        <f t="shared" si="27"/>
        <v>#DIV/0!</v>
      </c>
      <c r="DE10" s="22">
        <f t="shared" si="49"/>
        <v>0</v>
      </c>
      <c r="DF10" s="22">
        <f t="shared" si="49"/>
        <v>0</v>
      </c>
      <c r="DG10" s="22">
        <f t="shared" si="50"/>
        <v>0</v>
      </c>
      <c r="DH10" s="22">
        <f t="shared" si="51"/>
        <v>0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131</v>
      </c>
      <c r="B11" s="98">
        <v>9</v>
      </c>
      <c r="C11" s="98" t="s">
        <v>140</v>
      </c>
      <c r="D11" s="80" t="s">
        <v>36</v>
      </c>
      <c r="E11" s="101"/>
      <c r="F11" s="101"/>
      <c r="G11" s="101"/>
      <c r="H11" s="101"/>
      <c r="I11" s="101"/>
      <c r="J11" s="101"/>
      <c r="K11" s="101"/>
      <c r="L11" s="100"/>
      <c r="M11" s="100"/>
      <c r="N11" s="100"/>
      <c r="O11" s="100"/>
      <c r="P11" s="100"/>
      <c r="Q11" s="100"/>
      <c r="R11" s="100"/>
      <c r="S11" s="100"/>
      <c r="T11" s="80" t="s">
        <v>36</v>
      </c>
      <c r="U11" s="31"/>
      <c r="V11" s="31">
        <v>1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1</v>
      </c>
      <c r="BC11" s="29">
        <f t="shared" si="31"/>
        <v>1</v>
      </c>
      <c r="BD11" s="29">
        <f t="shared" si="1"/>
        <v>0</v>
      </c>
      <c r="BE11" s="29">
        <f t="shared" si="32"/>
        <v>1</v>
      </c>
      <c r="BF11" s="29">
        <f t="shared" si="2"/>
        <v>0</v>
      </c>
      <c r="BG11" s="29">
        <f t="shared" si="33"/>
        <v>1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80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80</v>
      </c>
      <c r="CD11" s="156">
        <f t="shared" si="6"/>
        <v>-66.666666666666657</v>
      </c>
      <c r="CE11" s="22" t="str">
        <f t="shared" si="46"/>
        <v>NAO</v>
      </c>
      <c r="CF11" s="156">
        <f t="shared" si="7"/>
        <v>-106.66666666666666</v>
      </c>
      <c r="CG11" s="22" t="str">
        <f t="shared" si="47"/>
        <v>NAO</v>
      </c>
      <c r="CH11" s="156">
        <f t="shared" si="8"/>
        <v>-146.66666666666666</v>
      </c>
      <c r="CI11" s="22" t="str">
        <f t="shared" si="48"/>
        <v>NAO</v>
      </c>
      <c r="CJ11" s="22">
        <f t="shared" si="9"/>
        <v>1.834862385321101</v>
      </c>
      <c r="CK11" s="22">
        <f t="shared" si="10"/>
        <v>1.834862385321101</v>
      </c>
      <c r="CM11" s="22">
        <f t="shared" si="11"/>
        <v>0</v>
      </c>
      <c r="CN11" s="22">
        <f t="shared" si="12"/>
        <v>5</v>
      </c>
      <c r="CO11" s="22">
        <f t="shared" si="13"/>
        <v>0</v>
      </c>
      <c r="CP11" s="22">
        <f t="shared" si="14"/>
        <v>0</v>
      </c>
      <c r="CQ11" s="22">
        <f t="shared" si="15"/>
        <v>0</v>
      </c>
      <c r="CR11" s="22" t="e">
        <f t="shared" si="16"/>
        <v>#DIV/0!</v>
      </c>
      <c r="CS11" s="22" t="e">
        <f t="shared" si="17"/>
        <v>#DIV/0!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 t="e">
        <f t="shared" si="26"/>
        <v>#DIV/0!</v>
      </c>
      <c r="DC11" s="22" t="e">
        <f t="shared" si="27"/>
        <v>#DIV/0!</v>
      </c>
      <c r="DE11" s="22">
        <f t="shared" si="49"/>
        <v>0</v>
      </c>
      <c r="DF11" s="22">
        <f t="shared" si="49"/>
        <v>1</v>
      </c>
      <c r="DG11" s="22">
        <f t="shared" si="50"/>
        <v>0</v>
      </c>
      <c r="DH11" s="22">
        <f t="shared" si="51"/>
        <v>0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131</v>
      </c>
      <c r="B12" s="98">
        <v>10</v>
      </c>
      <c r="C12" s="98" t="s">
        <v>141</v>
      </c>
      <c r="D12" s="80" t="s">
        <v>70</v>
      </c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80" t="s">
        <v>70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0</v>
      </c>
      <c r="BA12" s="28">
        <f t="shared" si="0"/>
        <v>0</v>
      </c>
      <c r="BB12" s="29">
        <f t="shared" si="0"/>
        <v>0</v>
      </c>
      <c r="BC12" s="29">
        <f t="shared" si="31"/>
        <v>0</v>
      </c>
      <c r="BD12" s="29">
        <f t="shared" si="1"/>
        <v>0</v>
      </c>
      <c r="BE12" s="29">
        <f t="shared" si="32"/>
        <v>0</v>
      </c>
      <c r="BF12" s="29">
        <f t="shared" si="2"/>
        <v>0</v>
      </c>
      <c r="BG12" s="29">
        <f t="shared" si="33"/>
        <v>0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 t="str">
        <f t="shared" si="45"/>
        <v/>
      </c>
      <c r="CD12" s="156" t="e">
        <f t="shared" si="6"/>
        <v>#VALUE!</v>
      </c>
      <c r="CE12" s="22" t="str">
        <f t="shared" si="46"/>
        <v xml:space="preserve"> </v>
      </c>
      <c r="CF12" s="156" t="e">
        <f t="shared" si="7"/>
        <v>#VALUE!</v>
      </c>
      <c r="CG12" s="22" t="str">
        <f t="shared" si="47"/>
        <v xml:space="preserve"> </v>
      </c>
      <c r="CH12" s="156" t="e">
        <f t="shared" si="8"/>
        <v>#VALUE!</v>
      </c>
      <c r="CI12" s="22" t="str">
        <f t="shared" si="48"/>
        <v xml:space="preserve"> </v>
      </c>
      <c r="CJ12" s="22" t="e">
        <f t="shared" si="9"/>
        <v>#VALUE!</v>
      </c>
      <c r="CK12" s="22" t="e">
        <f t="shared" si="10"/>
        <v>#VALUE!</v>
      </c>
      <c r="CM12" s="22">
        <f t="shared" si="11"/>
        <v>0</v>
      </c>
      <c r="CN12" s="22">
        <f t="shared" si="12"/>
        <v>0</v>
      </c>
      <c r="CO12" s="22">
        <f t="shared" si="13"/>
        <v>0</v>
      </c>
      <c r="CP12" s="22">
        <f t="shared" si="14"/>
        <v>0</v>
      </c>
      <c r="CQ12" s="22">
        <f t="shared" si="15"/>
        <v>0</v>
      </c>
      <c r="CR12" s="22" t="e">
        <f t="shared" si="16"/>
        <v>#DIV/0!</v>
      </c>
      <c r="CS12" s="22" t="e">
        <f t="shared" si="17"/>
        <v>#DIV/0!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 t="e">
        <f t="shared" si="26"/>
        <v>#DIV/0!</v>
      </c>
      <c r="DC12" s="22" t="e">
        <f t="shared" si="27"/>
        <v>#DIV/0!</v>
      </c>
      <c r="DE12" s="22">
        <f t="shared" si="49"/>
        <v>0</v>
      </c>
      <c r="DF12" s="22">
        <f t="shared" si="49"/>
        <v>0</v>
      </c>
      <c r="DG12" s="22">
        <f t="shared" si="50"/>
        <v>0</v>
      </c>
      <c r="DH12" s="22">
        <f t="shared" si="51"/>
        <v>0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">
        <v>131</v>
      </c>
      <c r="B13" s="98">
        <v>11</v>
      </c>
      <c r="C13" s="98" t="s">
        <v>142</v>
      </c>
      <c r="D13" s="80" t="s">
        <v>36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80" t="s">
        <v>36</v>
      </c>
      <c r="U13" s="31"/>
      <c r="V13" s="31"/>
      <c r="W13" s="31">
        <v>2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2</v>
      </c>
      <c r="BA13" s="28">
        <f t="shared" si="0"/>
        <v>0</v>
      </c>
      <c r="BB13" s="29">
        <f t="shared" si="0"/>
        <v>0</v>
      </c>
      <c r="BC13" s="29">
        <f t="shared" si="31"/>
        <v>0</v>
      </c>
      <c r="BD13" s="29">
        <f t="shared" si="1"/>
        <v>2</v>
      </c>
      <c r="BE13" s="29">
        <f t="shared" si="32"/>
        <v>2</v>
      </c>
      <c r="BF13" s="29">
        <f t="shared" si="2"/>
        <v>0</v>
      </c>
      <c r="BG13" s="29">
        <f t="shared" si="33"/>
        <v>2</v>
      </c>
      <c r="BH13" s="29">
        <f t="shared" si="3"/>
        <v>0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120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>
        <f t="shared" si="45"/>
        <v>120</v>
      </c>
      <c r="CD13" s="156">
        <f t="shared" si="6"/>
        <v>-26.666666666666657</v>
      </c>
      <c r="CE13" s="22" t="str">
        <f t="shared" si="46"/>
        <v>NAO</v>
      </c>
      <c r="CF13" s="156">
        <f t="shared" si="7"/>
        <v>-66.666666666666657</v>
      </c>
      <c r="CG13" s="22" t="str">
        <f t="shared" si="47"/>
        <v>NAO</v>
      </c>
      <c r="CH13" s="156">
        <f t="shared" si="8"/>
        <v>-106.66666666666666</v>
      </c>
      <c r="CI13" s="22" t="str">
        <f t="shared" si="48"/>
        <v>NAO</v>
      </c>
      <c r="CJ13" s="22">
        <f t="shared" si="9"/>
        <v>2.7522935779816518</v>
      </c>
      <c r="CK13" s="22">
        <f t="shared" si="10"/>
        <v>2.7522935779816518</v>
      </c>
      <c r="CM13" s="22">
        <f t="shared" si="11"/>
        <v>0</v>
      </c>
      <c r="CN13" s="22">
        <f t="shared" si="12"/>
        <v>0</v>
      </c>
      <c r="CO13" s="22">
        <f t="shared" si="13"/>
        <v>6.0606060606060606</v>
      </c>
      <c r="CP13" s="22">
        <f t="shared" si="14"/>
        <v>0</v>
      </c>
      <c r="CQ13" s="22">
        <f t="shared" si="15"/>
        <v>0</v>
      </c>
      <c r="CR13" s="22" t="e">
        <f t="shared" si="16"/>
        <v>#DIV/0!</v>
      </c>
      <c r="CS13" s="22" t="e">
        <f t="shared" si="17"/>
        <v>#DIV/0!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 t="e">
        <f t="shared" si="21"/>
        <v>#DIV/0!</v>
      </c>
      <c r="CX13" s="22" t="e">
        <f t="shared" si="22"/>
        <v>#DIV/0!</v>
      </c>
      <c r="CY13" s="22" t="e">
        <f t="shared" si="23"/>
        <v>#DIV/0!</v>
      </c>
      <c r="CZ13" s="22" t="e">
        <f t="shared" si="24"/>
        <v>#DIV/0!</v>
      </c>
      <c r="DA13" s="22" t="e">
        <f t="shared" si="25"/>
        <v>#DIV/0!</v>
      </c>
      <c r="DB13" s="22" t="e">
        <f t="shared" si="26"/>
        <v>#DIV/0!</v>
      </c>
      <c r="DC13" s="22" t="e">
        <f t="shared" si="27"/>
        <v>#DIV/0!</v>
      </c>
      <c r="DE13" s="22">
        <f t="shared" si="49"/>
        <v>0</v>
      </c>
      <c r="DF13" s="22">
        <f t="shared" si="49"/>
        <v>0</v>
      </c>
      <c r="DG13" s="22">
        <f t="shared" si="50"/>
        <v>1</v>
      </c>
      <c r="DH13" s="22">
        <f t="shared" si="51"/>
        <v>0</v>
      </c>
      <c r="DI13" s="22">
        <f t="shared" si="28"/>
        <v>0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s="22" customFormat="1" ht="15.75" thickBot="1">
      <c r="A14" s="104" t="s">
        <v>131</v>
      </c>
      <c r="B14" s="98">
        <v>12</v>
      </c>
      <c r="C14" s="98" t="s">
        <v>73</v>
      </c>
      <c r="D14" s="48" t="s">
        <v>36</v>
      </c>
      <c r="E14" s="100"/>
      <c r="F14" s="100">
        <v>1</v>
      </c>
      <c r="G14" s="100">
        <v>2</v>
      </c>
      <c r="H14" s="100">
        <v>1</v>
      </c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49" t="s">
        <v>36</v>
      </c>
      <c r="U14" s="31"/>
      <c r="V14" s="31"/>
      <c r="W14" s="31">
        <v>1</v>
      </c>
      <c r="X14" s="31">
        <v>1</v>
      </c>
      <c r="Y14" s="31">
        <v>1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2</v>
      </c>
      <c r="BA14" s="28">
        <f t="shared" si="0"/>
        <v>0</v>
      </c>
      <c r="BB14" s="29">
        <f t="shared" si="0"/>
        <v>1</v>
      </c>
      <c r="BC14" s="29">
        <f t="shared" si="31"/>
        <v>1</v>
      </c>
      <c r="BD14" s="29">
        <f t="shared" si="1"/>
        <v>3</v>
      </c>
      <c r="BE14" s="29">
        <f t="shared" si="32"/>
        <v>4</v>
      </c>
      <c r="BF14" s="29">
        <f t="shared" si="2"/>
        <v>2</v>
      </c>
      <c r="BG14" s="29">
        <f t="shared" si="33"/>
        <v>6</v>
      </c>
      <c r="BH14" s="29">
        <f t="shared" si="3"/>
        <v>1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0</v>
      </c>
      <c r="BV14" s="30">
        <f t="shared" si="39"/>
        <v>0</v>
      </c>
      <c r="BX14" s="28">
        <f t="shared" si="40"/>
        <v>360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0</v>
      </c>
      <c r="CC14" s="30">
        <f t="shared" si="45"/>
        <v>360</v>
      </c>
      <c r="CD14" s="156">
        <f t="shared" si="6"/>
        <v>213.33333333333334</v>
      </c>
      <c r="CE14" s="22">
        <f t="shared" si="46"/>
        <v>3</v>
      </c>
      <c r="CF14" s="156">
        <f t="shared" si="7"/>
        <v>173.33333333333334</v>
      </c>
      <c r="CG14" s="22">
        <f t="shared" si="47"/>
        <v>4</v>
      </c>
      <c r="CH14" s="156">
        <f t="shared" si="8"/>
        <v>133.33333333333334</v>
      </c>
      <c r="CI14" s="22">
        <f t="shared" si="48"/>
        <v>5</v>
      </c>
      <c r="CJ14" s="22">
        <f t="shared" si="9"/>
        <v>8.2568807339449553</v>
      </c>
      <c r="CK14" s="22">
        <f t="shared" si="10"/>
        <v>8.2568807339449553</v>
      </c>
      <c r="CM14" s="22">
        <f t="shared" si="11"/>
        <v>0</v>
      </c>
      <c r="CN14" s="22">
        <f t="shared" si="12"/>
        <v>5</v>
      </c>
      <c r="CO14" s="22">
        <f t="shared" si="13"/>
        <v>9.0909090909090899</v>
      </c>
      <c r="CP14" s="22">
        <f t="shared" si="14"/>
        <v>50</v>
      </c>
      <c r="CQ14" s="22">
        <f t="shared" si="15"/>
        <v>16.666666666666668</v>
      </c>
      <c r="CR14" s="22" t="e">
        <f t="shared" si="16"/>
        <v>#DIV/0!</v>
      </c>
      <c r="CS14" s="22" t="e">
        <f t="shared" si="17"/>
        <v>#DIV/0!</v>
      </c>
      <c r="CT14" s="22" t="e">
        <f t="shared" si="18"/>
        <v>#DIV/0!</v>
      </c>
      <c r="CU14" s="22" t="e">
        <f t="shared" si="19"/>
        <v>#DIV/0!</v>
      </c>
      <c r="CV14" s="22" t="e">
        <f t="shared" si="20"/>
        <v>#DIV/0!</v>
      </c>
      <c r="CW14" s="22" t="e">
        <f t="shared" si="21"/>
        <v>#DIV/0!</v>
      </c>
      <c r="CX14" s="22" t="e">
        <f t="shared" si="22"/>
        <v>#DIV/0!</v>
      </c>
      <c r="CY14" s="22" t="e">
        <f t="shared" si="23"/>
        <v>#DIV/0!</v>
      </c>
      <c r="CZ14" s="22" t="e">
        <f t="shared" si="24"/>
        <v>#DIV/0!</v>
      </c>
      <c r="DA14" s="22" t="e">
        <f t="shared" si="25"/>
        <v>#DIV/0!</v>
      </c>
      <c r="DB14" s="22" t="e">
        <f t="shared" si="26"/>
        <v>#DIV/0!</v>
      </c>
      <c r="DC14" s="22" t="e">
        <f t="shared" si="27"/>
        <v>#DIV/0!</v>
      </c>
      <c r="DE14" s="22">
        <f t="shared" si="49"/>
        <v>0</v>
      </c>
      <c r="DF14" s="22">
        <f t="shared" si="49"/>
        <v>1</v>
      </c>
      <c r="DG14" s="22">
        <f t="shared" si="50"/>
        <v>1</v>
      </c>
      <c r="DH14" s="22">
        <f t="shared" si="51"/>
        <v>1</v>
      </c>
      <c r="DI14" s="22">
        <f t="shared" si="28"/>
        <v>1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0</v>
      </c>
    </row>
    <row r="15" spans="1:123" s="22" customFormat="1" ht="15.75" thickBot="1">
      <c r="A15" s="104" t="s">
        <v>131</v>
      </c>
      <c r="B15" s="98">
        <v>13</v>
      </c>
      <c r="C15" s="98" t="s">
        <v>143</v>
      </c>
      <c r="D15" s="48" t="s">
        <v>36</v>
      </c>
      <c r="E15" s="100"/>
      <c r="F15" s="100"/>
      <c r="G15" s="100">
        <v>1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49" t="s">
        <v>36</v>
      </c>
      <c r="U15" s="31">
        <v>1</v>
      </c>
      <c r="V15" s="31"/>
      <c r="W15" s="31">
        <v>2</v>
      </c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30"/>
        <v>2</v>
      </c>
      <c r="BA15" s="28">
        <f t="shared" si="0"/>
        <v>1</v>
      </c>
      <c r="BB15" s="29">
        <f t="shared" si="0"/>
        <v>0</v>
      </c>
      <c r="BC15" s="29">
        <f t="shared" si="31"/>
        <v>1</v>
      </c>
      <c r="BD15" s="29">
        <f t="shared" si="1"/>
        <v>3</v>
      </c>
      <c r="BE15" s="29">
        <f t="shared" si="32"/>
        <v>4</v>
      </c>
      <c r="BF15" s="29">
        <f t="shared" si="2"/>
        <v>0</v>
      </c>
      <c r="BG15" s="29">
        <f t="shared" si="33"/>
        <v>4</v>
      </c>
      <c r="BH15" s="29">
        <f t="shared" si="3"/>
        <v>0</v>
      </c>
      <c r="BI15" s="29">
        <f t="shared" si="3"/>
        <v>0</v>
      </c>
      <c r="BJ15" s="29">
        <f t="shared" si="3"/>
        <v>0</v>
      </c>
      <c r="BK15" s="29">
        <f t="shared" si="34"/>
        <v>0</v>
      </c>
      <c r="BL15" s="29">
        <f t="shared" si="34"/>
        <v>0</v>
      </c>
      <c r="BM15" s="29">
        <f t="shared" si="35"/>
        <v>0</v>
      </c>
      <c r="BN15" s="29">
        <f t="shared" si="4"/>
        <v>0</v>
      </c>
      <c r="BO15" s="29">
        <f t="shared" si="4"/>
        <v>0</v>
      </c>
      <c r="BP15" s="29">
        <f t="shared" si="36"/>
        <v>0</v>
      </c>
      <c r="BQ15" s="29">
        <f t="shared" si="37"/>
        <v>0</v>
      </c>
      <c r="BR15" s="29">
        <f t="shared" si="37"/>
        <v>0</v>
      </c>
      <c r="BS15" s="29">
        <f t="shared" si="38"/>
        <v>0</v>
      </c>
      <c r="BT15" s="29">
        <f t="shared" si="5"/>
        <v>0</v>
      </c>
      <c r="BU15" s="30">
        <f t="shared" si="5"/>
        <v>0</v>
      </c>
      <c r="BV15" s="30">
        <f t="shared" si="39"/>
        <v>0</v>
      </c>
      <c r="BX15" s="28">
        <f t="shared" si="40"/>
        <v>280</v>
      </c>
      <c r="BY15" s="29">
        <f t="shared" si="41"/>
        <v>0</v>
      </c>
      <c r="BZ15" s="29">
        <f t="shared" si="42"/>
        <v>0</v>
      </c>
      <c r="CA15" s="29">
        <f t="shared" si="43"/>
        <v>0</v>
      </c>
      <c r="CB15" s="29">
        <f t="shared" si="44"/>
        <v>0</v>
      </c>
      <c r="CC15" s="30">
        <f t="shared" si="45"/>
        <v>280</v>
      </c>
      <c r="CD15" s="156">
        <f t="shared" si="6"/>
        <v>133.33333333333334</v>
      </c>
      <c r="CE15" s="22">
        <f t="shared" si="46"/>
        <v>3</v>
      </c>
      <c r="CF15" s="156">
        <f t="shared" si="7"/>
        <v>93.333333333333343</v>
      </c>
      <c r="CG15" s="22">
        <f t="shared" si="47"/>
        <v>4</v>
      </c>
      <c r="CH15" s="156">
        <f t="shared" si="8"/>
        <v>53.333333333333343</v>
      </c>
      <c r="CI15" s="22">
        <f t="shared" si="48"/>
        <v>5</v>
      </c>
      <c r="CJ15" s="22">
        <f t="shared" si="9"/>
        <v>6.4220183486238538</v>
      </c>
      <c r="CK15" s="22">
        <f t="shared" si="10"/>
        <v>6.4220183486238538</v>
      </c>
      <c r="CM15" s="22">
        <f t="shared" si="11"/>
        <v>20</v>
      </c>
      <c r="CN15" s="22">
        <f t="shared" si="12"/>
        <v>0</v>
      </c>
      <c r="CO15" s="22">
        <f t="shared" si="13"/>
        <v>9.0909090909090899</v>
      </c>
      <c r="CP15" s="22">
        <f t="shared" si="14"/>
        <v>0</v>
      </c>
      <c r="CQ15" s="22">
        <f t="shared" si="15"/>
        <v>0</v>
      </c>
      <c r="CR15" s="22" t="e">
        <f t="shared" si="16"/>
        <v>#DIV/0!</v>
      </c>
      <c r="CS15" s="22" t="e">
        <f t="shared" si="17"/>
        <v>#DIV/0!</v>
      </c>
      <c r="CT15" s="22" t="e">
        <f t="shared" si="18"/>
        <v>#DIV/0!</v>
      </c>
      <c r="CU15" s="22" t="e">
        <f t="shared" si="19"/>
        <v>#DIV/0!</v>
      </c>
      <c r="CV15" s="22" t="e">
        <f t="shared" si="20"/>
        <v>#DIV/0!</v>
      </c>
      <c r="CW15" s="22" t="e">
        <f t="shared" si="21"/>
        <v>#DIV/0!</v>
      </c>
      <c r="CX15" s="22" t="e">
        <f t="shared" si="22"/>
        <v>#DIV/0!</v>
      </c>
      <c r="CY15" s="22" t="e">
        <f t="shared" si="23"/>
        <v>#DIV/0!</v>
      </c>
      <c r="CZ15" s="22" t="e">
        <f t="shared" si="24"/>
        <v>#DIV/0!</v>
      </c>
      <c r="DA15" s="22" t="e">
        <f t="shared" si="25"/>
        <v>#DIV/0!</v>
      </c>
      <c r="DB15" s="22" t="e">
        <f t="shared" si="26"/>
        <v>#DIV/0!</v>
      </c>
      <c r="DC15" s="22" t="e">
        <f t="shared" si="27"/>
        <v>#DIV/0!</v>
      </c>
      <c r="DE15" s="22">
        <f t="shared" si="49"/>
        <v>1</v>
      </c>
      <c r="DF15" s="22">
        <f t="shared" si="49"/>
        <v>0</v>
      </c>
      <c r="DG15" s="22">
        <f t="shared" si="50"/>
        <v>1</v>
      </c>
      <c r="DH15" s="22">
        <f t="shared" si="51"/>
        <v>0</v>
      </c>
      <c r="DI15" s="22">
        <f t="shared" si="28"/>
        <v>0</v>
      </c>
      <c r="DJ15" s="22">
        <f t="shared" si="28"/>
        <v>0</v>
      </c>
      <c r="DK15" s="22">
        <f t="shared" si="28"/>
        <v>0</v>
      </c>
      <c r="DL15" s="22">
        <f t="shared" si="28"/>
        <v>0</v>
      </c>
      <c r="DM15" s="22">
        <f t="shared" si="28"/>
        <v>0</v>
      </c>
      <c r="DN15" s="22">
        <f t="shared" si="29"/>
        <v>0</v>
      </c>
      <c r="DO15" s="22">
        <f t="shared" si="52"/>
        <v>0</v>
      </c>
      <c r="DP15" s="22">
        <f t="shared" si="52"/>
        <v>0</v>
      </c>
      <c r="DQ15" s="22">
        <f t="shared" si="52"/>
        <v>0</v>
      </c>
      <c r="DR15" s="22">
        <f t="shared" si="53"/>
        <v>0</v>
      </c>
      <c r="DS15" s="22">
        <f t="shared" si="54"/>
        <v>0</v>
      </c>
    </row>
    <row r="16" spans="1:123" s="22" customFormat="1" ht="15.75" thickBot="1">
      <c r="A16" s="104" t="s">
        <v>131</v>
      </c>
      <c r="B16" s="98">
        <v>14</v>
      </c>
      <c r="C16" s="98" t="s">
        <v>144</v>
      </c>
      <c r="D16" s="48" t="s">
        <v>36</v>
      </c>
      <c r="E16" s="100"/>
      <c r="F16" s="100">
        <v>2</v>
      </c>
      <c r="G16" s="100">
        <v>4</v>
      </c>
      <c r="H16" s="100"/>
      <c r="I16" s="100">
        <v>1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48" t="s">
        <v>36</v>
      </c>
      <c r="U16" s="31"/>
      <c r="V16" s="31">
        <v>3</v>
      </c>
      <c r="W16" s="31">
        <v>1</v>
      </c>
      <c r="X16" s="31"/>
      <c r="Y16" s="31">
        <v>1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30"/>
        <v>2</v>
      </c>
      <c r="BA16" s="28">
        <f t="shared" si="0"/>
        <v>0</v>
      </c>
      <c r="BB16" s="29">
        <f t="shared" si="0"/>
        <v>5</v>
      </c>
      <c r="BC16" s="29">
        <f t="shared" si="31"/>
        <v>5</v>
      </c>
      <c r="BD16" s="29">
        <f t="shared" si="1"/>
        <v>5</v>
      </c>
      <c r="BE16" s="29">
        <f t="shared" si="32"/>
        <v>10</v>
      </c>
      <c r="BF16" s="29">
        <f t="shared" si="2"/>
        <v>0</v>
      </c>
      <c r="BG16" s="29">
        <f t="shared" si="33"/>
        <v>10</v>
      </c>
      <c r="BH16" s="29">
        <f t="shared" si="3"/>
        <v>2</v>
      </c>
      <c r="BI16" s="29">
        <f t="shared" si="3"/>
        <v>0</v>
      </c>
      <c r="BJ16" s="29">
        <f t="shared" si="3"/>
        <v>0</v>
      </c>
      <c r="BK16" s="29">
        <f t="shared" si="34"/>
        <v>0</v>
      </c>
      <c r="BL16" s="29">
        <f t="shared" si="34"/>
        <v>0</v>
      </c>
      <c r="BM16" s="29">
        <f t="shared" si="35"/>
        <v>0</v>
      </c>
      <c r="BN16" s="29">
        <f t="shared" si="4"/>
        <v>0</v>
      </c>
      <c r="BO16" s="29">
        <f t="shared" si="4"/>
        <v>0</v>
      </c>
      <c r="BP16" s="29">
        <f t="shared" si="36"/>
        <v>0</v>
      </c>
      <c r="BQ16" s="29">
        <f t="shared" si="37"/>
        <v>0</v>
      </c>
      <c r="BR16" s="29">
        <f t="shared" si="37"/>
        <v>0</v>
      </c>
      <c r="BS16" s="29">
        <f t="shared" si="38"/>
        <v>0</v>
      </c>
      <c r="BT16" s="29">
        <f t="shared" si="5"/>
        <v>0</v>
      </c>
      <c r="BU16" s="30">
        <f t="shared" si="5"/>
        <v>0</v>
      </c>
      <c r="BV16" s="30">
        <f t="shared" si="39"/>
        <v>0</v>
      </c>
      <c r="BX16" s="28">
        <f t="shared" si="40"/>
        <v>740</v>
      </c>
      <c r="BY16" s="29">
        <f t="shared" si="41"/>
        <v>0</v>
      </c>
      <c r="BZ16" s="29">
        <f t="shared" si="42"/>
        <v>0</v>
      </c>
      <c r="CA16" s="29">
        <f t="shared" si="43"/>
        <v>0</v>
      </c>
      <c r="CB16" s="29">
        <f t="shared" si="44"/>
        <v>0</v>
      </c>
      <c r="CC16" s="30">
        <f t="shared" si="45"/>
        <v>740</v>
      </c>
      <c r="CD16" s="156">
        <f t="shared" si="6"/>
        <v>593.33333333333337</v>
      </c>
      <c r="CE16" s="22">
        <f t="shared" si="46"/>
        <v>3</v>
      </c>
      <c r="CF16" s="156">
        <f t="shared" si="7"/>
        <v>553.33333333333337</v>
      </c>
      <c r="CG16" s="22">
        <f t="shared" si="47"/>
        <v>4</v>
      </c>
      <c r="CH16" s="156">
        <f t="shared" si="8"/>
        <v>513.33333333333337</v>
      </c>
      <c r="CI16" s="22">
        <f t="shared" si="48"/>
        <v>5</v>
      </c>
      <c r="CJ16" s="22">
        <f t="shared" si="9"/>
        <v>16.972477064220186</v>
      </c>
      <c r="CK16" s="22">
        <f t="shared" si="10"/>
        <v>16.972477064220186</v>
      </c>
      <c r="CM16" s="22">
        <f t="shared" si="11"/>
        <v>0</v>
      </c>
      <c r="CN16" s="22">
        <f t="shared" si="12"/>
        <v>25</v>
      </c>
      <c r="CO16" s="22">
        <f t="shared" si="13"/>
        <v>15.15151515151515</v>
      </c>
      <c r="CP16" s="22">
        <f t="shared" si="14"/>
        <v>0</v>
      </c>
      <c r="CQ16" s="22">
        <f t="shared" si="15"/>
        <v>33.333333333333336</v>
      </c>
      <c r="CR16" s="22" t="e">
        <f t="shared" si="16"/>
        <v>#DIV/0!</v>
      </c>
      <c r="CS16" s="22" t="e">
        <f t="shared" si="17"/>
        <v>#DIV/0!</v>
      </c>
      <c r="CT16" s="22" t="e">
        <f t="shared" si="18"/>
        <v>#DIV/0!</v>
      </c>
      <c r="CU16" s="22" t="e">
        <f t="shared" si="19"/>
        <v>#DIV/0!</v>
      </c>
      <c r="CV16" s="22" t="e">
        <f t="shared" si="20"/>
        <v>#DIV/0!</v>
      </c>
      <c r="CW16" s="22" t="e">
        <f t="shared" si="21"/>
        <v>#DIV/0!</v>
      </c>
      <c r="CX16" s="22" t="e">
        <f t="shared" si="22"/>
        <v>#DIV/0!</v>
      </c>
      <c r="CY16" s="22" t="e">
        <f t="shared" si="23"/>
        <v>#DIV/0!</v>
      </c>
      <c r="CZ16" s="22" t="e">
        <f t="shared" si="24"/>
        <v>#DIV/0!</v>
      </c>
      <c r="DA16" s="22" t="e">
        <f t="shared" si="25"/>
        <v>#DIV/0!</v>
      </c>
      <c r="DB16" s="22" t="e">
        <f t="shared" si="26"/>
        <v>#DIV/0!</v>
      </c>
      <c r="DC16" s="22" t="e">
        <f t="shared" si="27"/>
        <v>#DIV/0!</v>
      </c>
      <c r="DE16" s="22">
        <f t="shared" si="49"/>
        <v>0</v>
      </c>
      <c r="DF16" s="22">
        <f t="shared" si="49"/>
        <v>1</v>
      </c>
      <c r="DG16" s="22">
        <f t="shared" si="50"/>
        <v>1</v>
      </c>
      <c r="DH16" s="22">
        <f t="shared" si="51"/>
        <v>0</v>
      </c>
      <c r="DI16" s="22">
        <f t="shared" si="28"/>
        <v>1</v>
      </c>
      <c r="DJ16" s="22">
        <f t="shared" si="28"/>
        <v>0</v>
      </c>
      <c r="DK16" s="22">
        <f t="shared" si="28"/>
        <v>0</v>
      </c>
      <c r="DL16" s="22">
        <f t="shared" si="28"/>
        <v>0</v>
      </c>
      <c r="DM16" s="22">
        <f t="shared" si="28"/>
        <v>0</v>
      </c>
      <c r="DN16" s="22">
        <f t="shared" si="29"/>
        <v>0</v>
      </c>
      <c r="DO16" s="22">
        <f t="shared" si="52"/>
        <v>0</v>
      </c>
      <c r="DP16" s="22">
        <f t="shared" si="52"/>
        <v>0</v>
      </c>
      <c r="DQ16" s="22">
        <f t="shared" si="52"/>
        <v>0</v>
      </c>
      <c r="DR16" s="22">
        <f t="shared" si="53"/>
        <v>0</v>
      </c>
      <c r="DS16" s="22">
        <f t="shared" si="54"/>
        <v>0</v>
      </c>
    </row>
    <row r="17" spans="1:107" ht="15.75" thickBot="1">
      <c r="A17" s="42"/>
      <c r="B17" s="43"/>
      <c r="C17" s="44"/>
      <c r="D17" s="45"/>
      <c r="E17" s="46"/>
      <c r="F17" s="47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8"/>
      <c r="U17" s="47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8"/>
      <c r="AK17" s="47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8">
        <f>SUM(AZ3:AZ16)</f>
        <v>24</v>
      </c>
      <c r="BA17" s="49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50"/>
      <c r="BW17" s="42"/>
      <c r="BX17" s="43"/>
      <c r="BY17" s="43"/>
      <c r="BZ17" s="43"/>
      <c r="CA17" s="43"/>
      <c r="CB17" s="43"/>
      <c r="CC17" s="43"/>
      <c r="CD17" s="42"/>
      <c r="CE17" s="42"/>
      <c r="CF17" s="42"/>
      <c r="CG17" s="42"/>
      <c r="CH17" s="42"/>
      <c r="CI17" s="42"/>
    </row>
    <row r="18" spans="1:107" ht="15.75" thickBot="1">
      <c r="C18" s="7" t="s">
        <v>37</v>
      </c>
      <c r="D18" s="7"/>
      <c r="E18" s="51"/>
      <c r="F18" s="51">
        <v>4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>
        <v>2</v>
      </c>
      <c r="V18" s="51">
        <v>6</v>
      </c>
      <c r="W18" s="51">
        <v>12</v>
      </c>
      <c r="X18" s="51"/>
      <c r="Y18" s="51"/>
      <c r="Z18" s="51"/>
      <c r="AA18" s="51"/>
      <c r="AB18" s="51"/>
      <c r="AC18" s="84"/>
      <c r="AD18" s="84"/>
      <c r="AE18" s="84"/>
      <c r="AF18" s="84"/>
      <c r="AG18" s="84"/>
      <c r="AH18" s="84"/>
      <c r="AI18" s="84"/>
      <c r="AJ18" s="8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7">
        <f>AZ17/2</f>
        <v>12</v>
      </c>
      <c r="BA18" s="1">
        <f t="shared" ref="BA18:BB18" si="55">SUM(E18,U18,AK18)</f>
        <v>2</v>
      </c>
      <c r="BB18" s="52">
        <f t="shared" si="55"/>
        <v>10</v>
      </c>
      <c r="BC18" s="52"/>
      <c r="BD18" s="52">
        <f>SUM(G18,W18,AM18)</f>
        <v>12</v>
      </c>
      <c r="BE18" s="52"/>
      <c r="BF18" s="52">
        <f>SUM(H18,X18,AN18)</f>
        <v>0</v>
      </c>
      <c r="BG18" s="52"/>
      <c r="BH18" s="52">
        <f>SUM(I18,Y18,AO18)</f>
        <v>0</v>
      </c>
      <c r="BI18" s="52">
        <f>SUM(J18,Z18,AP18)</f>
        <v>0</v>
      </c>
      <c r="BJ18" s="52">
        <f>SUM(K18,AA18,AQ18)</f>
        <v>0</v>
      </c>
      <c r="BK18" s="53">
        <f>SUM(AR18,AB18,L18)</f>
        <v>0</v>
      </c>
      <c r="BL18" s="53">
        <f>SUM(AS18,AC18,M18)</f>
        <v>0</v>
      </c>
      <c r="BM18" s="53"/>
      <c r="BN18" s="53">
        <f>SUM(AT18,AD18,N18)</f>
        <v>0</v>
      </c>
      <c r="BO18" s="53"/>
      <c r="BP18" s="53">
        <f>SUM(AU18,AE18,O18)</f>
        <v>0</v>
      </c>
      <c r="BQ18" s="53">
        <f>SUM(AV18,AF18,P18)</f>
        <v>0</v>
      </c>
      <c r="BR18" s="53">
        <f>SUM(AW18,AG18,Q18)</f>
        <v>0</v>
      </c>
      <c r="BS18" s="53"/>
      <c r="BT18" s="53">
        <f>SUM(AX18,AH18,R18)</f>
        <v>0</v>
      </c>
      <c r="BU18" s="53"/>
      <c r="BV18" s="54">
        <f>SUM(AY18,AI18,S18)</f>
        <v>0</v>
      </c>
      <c r="CA18" s="55"/>
      <c r="CB18" s="55"/>
      <c r="CC18">
        <f>SUM(CC3:CC16)</f>
        <v>4360</v>
      </c>
    </row>
    <row r="19" spans="1:107">
      <c r="BI19" s="20"/>
      <c r="BY19" s="20"/>
      <c r="CJ19" t="e">
        <f>SUM(CJ3:CJ16)</f>
        <v>#VALUE!</v>
      </c>
      <c r="CK19" t="e">
        <f>SUM(CK3:CK16)</f>
        <v>#VALUE!</v>
      </c>
      <c r="CM19">
        <f t="shared" ref="CM19:DC19" si="56">SUM(CM3:CM16)</f>
        <v>100</v>
      </c>
      <c r="CN19">
        <f t="shared" si="56"/>
        <v>100</v>
      </c>
      <c r="CO19">
        <f t="shared" si="56"/>
        <v>100.00000000000001</v>
      </c>
      <c r="CP19">
        <f t="shared" si="56"/>
        <v>100</v>
      </c>
      <c r="CQ19">
        <f t="shared" si="56"/>
        <v>100</v>
      </c>
      <c r="CR19" t="e">
        <f t="shared" si="56"/>
        <v>#DIV/0!</v>
      </c>
      <c r="CS19" t="e">
        <f t="shared" si="56"/>
        <v>#DIV/0!</v>
      </c>
      <c r="CT19" t="e">
        <f t="shared" si="56"/>
        <v>#DIV/0!</v>
      </c>
      <c r="CU19" t="e">
        <f t="shared" si="56"/>
        <v>#DIV/0!</v>
      </c>
      <c r="CV19" t="e">
        <f t="shared" si="56"/>
        <v>#DIV/0!</v>
      </c>
      <c r="CW19" t="e">
        <f t="shared" si="56"/>
        <v>#DIV/0!</v>
      </c>
      <c r="CX19" t="e">
        <f t="shared" si="56"/>
        <v>#DIV/0!</v>
      </c>
      <c r="CY19" t="e">
        <f t="shared" si="56"/>
        <v>#DIV/0!</v>
      </c>
      <c r="CZ19" t="e">
        <f t="shared" si="56"/>
        <v>#DIV/0!</v>
      </c>
      <c r="DA19" t="e">
        <f t="shared" si="56"/>
        <v>#DIV/0!</v>
      </c>
      <c r="DB19" t="e">
        <f t="shared" si="56"/>
        <v>#DIV/0!</v>
      </c>
      <c r="DC19" t="e">
        <f t="shared" si="56"/>
        <v>#DIV/0!</v>
      </c>
    </row>
    <row r="20" spans="1:107" ht="15.75" thickBot="1"/>
    <row r="21" spans="1:107" ht="15.75" thickBot="1">
      <c r="D21" t="s">
        <v>38</v>
      </c>
      <c r="E21" t="s">
        <v>39</v>
      </c>
      <c r="F21" t="s">
        <v>40</v>
      </c>
      <c r="U21" s="55"/>
      <c r="BA21" s="16" t="s">
        <v>8</v>
      </c>
      <c r="BB21" s="17" t="s">
        <v>9</v>
      </c>
      <c r="BC21" s="17"/>
      <c r="BD21" s="17" t="s">
        <v>10</v>
      </c>
      <c r="BE21" s="17"/>
      <c r="BF21" s="17" t="s">
        <v>11</v>
      </c>
      <c r="BG21" s="17"/>
      <c r="BH21" s="17" t="s">
        <v>12</v>
      </c>
      <c r="BI21" s="17" t="s">
        <v>13</v>
      </c>
      <c r="BJ21" s="17" t="s">
        <v>14</v>
      </c>
      <c r="BK21" s="17" t="s">
        <v>15</v>
      </c>
      <c r="BL21" s="17" t="s">
        <v>16</v>
      </c>
      <c r="BM21" s="17"/>
      <c r="BN21" s="17" t="s">
        <v>17</v>
      </c>
      <c r="BO21" s="17"/>
      <c r="BP21" s="17" t="s">
        <v>27</v>
      </c>
      <c r="BQ21" s="17" t="s">
        <v>19</v>
      </c>
      <c r="BR21" s="17" t="s">
        <v>20</v>
      </c>
      <c r="BS21" s="17"/>
      <c r="BT21" s="17" t="s">
        <v>21</v>
      </c>
      <c r="BU21" s="17"/>
      <c r="BV21" s="19" t="s">
        <v>22</v>
      </c>
      <c r="BW21" s="189" t="s">
        <v>41</v>
      </c>
      <c r="BX21" s="190"/>
      <c r="BY21" s="190"/>
      <c r="BZ21" s="190"/>
      <c r="CA21" s="191"/>
      <c r="CB21" s="176" t="s">
        <v>288</v>
      </c>
      <c r="CC21" s="177"/>
    </row>
    <row r="22" spans="1:107" ht="15.75" thickBot="1">
      <c r="D22">
        <v>2007</v>
      </c>
      <c r="E22">
        <v>2008</v>
      </c>
      <c r="F22">
        <v>2009</v>
      </c>
      <c r="G22" t="s">
        <v>42</v>
      </c>
      <c r="AY22" s="178" t="s">
        <v>43</v>
      </c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80" t="s">
        <v>44</v>
      </c>
      <c r="BX22" s="181"/>
      <c r="BY22" s="56"/>
      <c r="BZ22" s="56"/>
      <c r="CA22" s="57">
        <f>SUM(BA24:BV24)</f>
        <v>44</v>
      </c>
      <c r="CB22" s="157">
        <v>0.8</v>
      </c>
      <c r="CC22" s="60">
        <f>PERCENTILE($CC$1:$CC16,0.8)</f>
        <v>516</v>
      </c>
    </row>
    <row r="23" spans="1:107" ht="15.75" thickBot="1">
      <c r="C23" t="s">
        <v>45</v>
      </c>
      <c r="D23">
        <f>COUNTIF(D3:D16,"P")</f>
        <v>12</v>
      </c>
      <c r="E23">
        <f>COUNTIF(T3:T16,"P")</f>
        <v>12</v>
      </c>
      <c r="G23">
        <f>AVERAGE(D23:F23)</f>
        <v>12</v>
      </c>
      <c r="AP23" s="55"/>
      <c r="AQ23" s="55"/>
      <c r="AR23" s="55"/>
      <c r="AS23" s="55"/>
      <c r="AT23" s="55"/>
      <c r="AU23" s="55"/>
      <c r="AV23" s="55"/>
      <c r="AW23" s="55"/>
      <c r="AX23" s="55"/>
      <c r="AY23" s="1" t="s">
        <v>46</v>
      </c>
      <c r="AZ23" s="58"/>
      <c r="BA23" s="59">
        <f>SUM(BA3:BA16)</f>
        <v>5</v>
      </c>
      <c r="BB23" s="59">
        <f>SUM(BB3:BB16)</f>
        <v>20</v>
      </c>
      <c r="BC23" s="59"/>
      <c r="BD23" s="59">
        <f>SUM(BD3:BD16)</f>
        <v>33</v>
      </c>
      <c r="BE23" s="59"/>
      <c r="BF23" s="59">
        <f>SUM(BF3:BF16)</f>
        <v>4</v>
      </c>
      <c r="BG23" s="59"/>
      <c r="BH23" s="59">
        <f>SUM(BH3:BH16)</f>
        <v>6</v>
      </c>
      <c r="BI23" s="59">
        <f>SUM(BI3:BI16)</f>
        <v>0</v>
      </c>
      <c r="BJ23" s="59">
        <f>SUM(BJ3:BJ16)</f>
        <v>0</v>
      </c>
      <c r="BK23" s="59">
        <f>SUM(BK3:BK16)</f>
        <v>0</v>
      </c>
      <c r="BL23" s="59">
        <f>SUM(BL3:BL16)</f>
        <v>0</v>
      </c>
      <c r="BM23" s="59"/>
      <c r="BN23" s="59">
        <f>SUM(BN3:BN16)</f>
        <v>0</v>
      </c>
      <c r="BO23" s="59">
        <f>SUM(BO3:BO16)</f>
        <v>0</v>
      </c>
      <c r="BP23" s="59">
        <f>SUM(BP3:BP16)</f>
        <v>0</v>
      </c>
      <c r="BQ23" s="59">
        <f>SUM(BQ3:BQ16)</f>
        <v>0</v>
      </c>
      <c r="BR23" s="59">
        <f>SUM(BR3:BR16)</f>
        <v>0</v>
      </c>
      <c r="BS23" s="59"/>
      <c r="BT23" s="59">
        <f>SUM(BT3:BT16)</f>
        <v>0</v>
      </c>
      <c r="BU23" s="59">
        <f>SUM(BU3:BU16)</f>
        <v>0</v>
      </c>
      <c r="BV23" s="59">
        <f>SUM(BV3:BV16)</f>
        <v>0</v>
      </c>
      <c r="BW23" s="192" t="s">
        <v>29</v>
      </c>
      <c r="BX23" s="193"/>
      <c r="BY23" s="60"/>
      <c r="BZ23" s="60"/>
      <c r="CA23" s="61">
        <f>SUM(BA24:BJ24)</f>
        <v>44</v>
      </c>
      <c r="CB23" s="167">
        <v>0.75</v>
      </c>
      <c r="CC23" s="60">
        <f>PERCENTILE($CC$1:$CC16,0.75)</f>
        <v>505</v>
      </c>
    </row>
    <row r="24" spans="1:107" ht="15.75" thickBot="1">
      <c r="C24" t="s">
        <v>47</v>
      </c>
      <c r="D24">
        <f>COUNTIF(D3:D16,"C")</f>
        <v>2</v>
      </c>
      <c r="E24">
        <f>COUNTIF(T3:T16,"C")</f>
        <v>2</v>
      </c>
      <c r="F24">
        <f>COUNTIF(A3:AJ16,"C")</f>
        <v>4</v>
      </c>
      <c r="G24">
        <f>AVERAGE(D24:F24)</f>
        <v>2.6666666666666665</v>
      </c>
      <c r="AP24" s="55"/>
      <c r="AQ24" s="55"/>
      <c r="AR24" s="55"/>
      <c r="AS24" s="55"/>
      <c r="AT24" s="55"/>
      <c r="AU24" s="55"/>
      <c r="AV24" s="55"/>
      <c r="AW24" s="55"/>
      <c r="AX24" s="55"/>
      <c r="AY24" s="1" t="s">
        <v>48</v>
      </c>
      <c r="AZ24" s="58"/>
      <c r="BA24" s="52">
        <f>BA23-BA18</f>
        <v>3</v>
      </c>
      <c r="BB24" s="52">
        <f t="shared" ref="BB24:BV24" si="57">BB23-BB18</f>
        <v>10</v>
      </c>
      <c r="BC24" s="52"/>
      <c r="BD24" s="52">
        <f t="shared" si="57"/>
        <v>21</v>
      </c>
      <c r="BE24" s="52"/>
      <c r="BF24" s="52">
        <f t="shared" si="57"/>
        <v>4</v>
      </c>
      <c r="BG24" s="52"/>
      <c r="BH24" s="52">
        <f t="shared" si="57"/>
        <v>6</v>
      </c>
      <c r="BI24" s="52">
        <f t="shared" si="57"/>
        <v>0</v>
      </c>
      <c r="BJ24" s="52">
        <f t="shared" si="57"/>
        <v>0</v>
      </c>
      <c r="BK24" s="52">
        <f t="shared" si="57"/>
        <v>0</v>
      </c>
      <c r="BL24" s="52">
        <f t="shared" si="57"/>
        <v>0</v>
      </c>
      <c r="BM24" s="52"/>
      <c r="BN24" s="52">
        <f t="shared" si="57"/>
        <v>0</v>
      </c>
      <c r="BO24" s="52"/>
      <c r="BP24" s="52">
        <f t="shared" si="57"/>
        <v>0</v>
      </c>
      <c r="BQ24" s="52">
        <f t="shared" si="57"/>
        <v>0</v>
      </c>
      <c r="BR24" s="52">
        <f t="shared" si="57"/>
        <v>0</v>
      </c>
      <c r="BS24" s="52"/>
      <c r="BT24" s="52">
        <f t="shared" si="57"/>
        <v>0</v>
      </c>
      <c r="BU24" s="52"/>
      <c r="BV24" s="52">
        <f t="shared" si="57"/>
        <v>0</v>
      </c>
      <c r="BW24" s="192" t="s">
        <v>49</v>
      </c>
      <c r="BX24" s="193"/>
      <c r="BY24" s="60"/>
      <c r="BZ24" s="60"/>
      <c r="CA24" s="61">
        <f>SUM(BK24:BP24)</f>
        <v>0</v>
      </c>
      <c r="CB24" s="157">
        <v>0.7</v>
      </c>
      <c r="CC24" s="60">
        <f>PERCENTILE($CC$1:$CC16,0.7)</f>
        <v>494</v>
      </c>
    </row>
    <row r="25" spans="1:107" ht="15.75" thickBot="1">
      <c r="C25" t="s">
        <v>50</v>
      </c>
      <c r="D25">
        <f>COUNTIF(D3:D16,"V")</f>
        <v>0</v>
      </c>
      <c r="E25">
        <f>COUNTIF(T3:T16,"V")</f>
        <v>0</v>
      </c>
      <c r="F25">
        <f>COUNTIF(AJ3:AJ16,"V")</f>
        <v>0</v>
      </c>
      <c r="G25">
        <f>AVERAGE(D25:F25)</f>
        <v>0</v>
      </c>
      <c r="AP25" s="55"/>
      <c r="AQ25" s="55"/>
      <c r="AR25" s="55"/>
      <c r="AS25" s="55"/>
      <c r="AT25" s="55"/>
      <c r="AU25" s="55"/>
      <c r="AV25" s="55"/>
      <c r="AW25" s="55"/>
      <c r="AX25" s="55"/>
      <c r="AY25" s="1" t="s">
        <v>51</v>
      </c>
      <c r="AZ25" s="58"/>
      <c r="BA25" s="58">
        <f>BA24*100</f>
        <v>300</v>
      </c>
      <c r="BB25" s="5">
        <f>BB24*80</f>
        <v>800</v>
      </c>
      <c r="BC25" s="5"/>
      <c r="BD25" s="5">
        <f>BD24*60</f>
        <v>1260</v>
      </c>
      <c r="BE25" s="5"/>
      <c r="BF25" s="5">
        <f>BF24*40</f>
        <v>160</v>
      </c>
      <c r="BG25" s="5"/>
      <c r="BH25" s="5">
        <f>BH24*20</f>
        <v>120</v>
      </c>
      <c r="BI25" s="5">
        <f>BI24*10</f>
        <v>0</v>
      </c>
      <c r="BJ25" s="5">
        <f>BJ24*5</f>
        <v>0</v>
      </c>
      <c r="BK25" s="5">
        <f>BK24*200</f>
        <v>0</v>
      </c>
      <c r="BL25" s="5">
        <f>BL24*100</f>
        <v>0</v>
      </c>
      <c r="BM25" s="5"/>
      <c r="BN25" s="5">
        <f>BN24*50</f>
        <v>0</v>
      </c>
      <c r="BO25" s="5"/>
      <c r="BP25" s="5">
        <f>BP24*25</f>
        <v>0</v>
      </c>
      <c r="BQ25" s="5">
        <f>BQ24*100</f>
        <v>0</v>
      </c>
      <c r="BR25" s="5">
        <f>BR24*50</f>
        <v>0</v>
      </c>
      <c r="BS25" s="5"/>
      <c r="BT25" s="5">
        <f>BT24*25</f>
        <v>0</v>
      </c>
      <c r="BU25" s="5"/>
      <c r="BV25" s="1">
        <f>BV24*10</f>
        <v>0</v>
      </c>
      <c r="BW25" s="194" t="s">
        <v>52</v>
      </c>
      <c r="BX25" s="195"/>
      <c r="BY25" s="62"/>
      <c r="BZ25" s="62"/>
      <c r="CA25" s="63">
        <f>SUM(BQ24:BV24)</f>
        <v>0</v>
      </c>
      <c r="CB25" s="157">
        <v>0.6</v>
      </c>
      <c r="CC25" s="60">
        <f>PERCENTILE($CC$1:$CC16,0.6)</f>
        <v>431.99999999999994</v>
      </c>
    </row>
    <row r="26" spans="1:107" ht="15.75" thickBot="1">
      <c r="C26" t="s">
        <v>34</v>
      </c>
      <c r="D26">
        <f>SUM(D23:D25)</f>
        <v>14</v>
      </c>
      <c r="E26">
        <f>SUM(E23:E25)</f>
        <v>14</v>
      </c>
      <c r="G26">
        <f>AVERAGE(D26:F26)</f>
        <v>14</v>
      </c>
      <c r="AY26" s="64" t="s">
        <v>53</v>
      </c>
      <c r="AZ26" s="65"/>
      <c r="BA26" s="58">
        <f>SUM(BA25:BV25)</f>
        <v>2640</v>
      </c>
      <c r="BB26" s="66">
        <f>BA26/AZ18</f>
        <v>220</v>
      </c>
      <c r="BC26" s="32"/>
      <c r="BW26" s="196" t="s">
        <v>51</v>
      </c>
      <c r="BX26" s="67" t="s">
        <v>54</v>
      </c>
      <c r="BY26" s="56"/>
      <c r="BZ26" s="56"/>
      <c r="CA26" s="68">
        <f>AVERAGE(CC3:CC16)</f>
        <v>363.33333333333331</v>
      </c>
      <c r="CB26" s="157">
        <v>0.5</v>
      </c>
      <c r="CC26" s="60">
        <f>PERCENTILE($CC$1:$CC16,0.5)</f>
        <v>340</v>
      </c>
    </row>
    <row r="27" spans="1:107" ht="15.75" thickBot="1">
      <c r="AY27" s="6"/>
      <c r="AZ27" s="8"/>
      <c r="BA27" s="5">
        <f>(SUM($AZ$3:$AZ$16))*($CE$2/3)</f>
        <v>1760</v>
      </c>
      <c r="BB27" s="199" t="str">
        <f>IF(BA26&gt;BA27,"ATINGE CONCEITO 3","NAO")</f>
        <v>ATINGE CONCEITO 3</v>
      </c>
      <c r="BC27" s="200"/>
      <c r="BD27" s="200"/>
      <c r="BE27" s="200"/>
      <c r="BF27" s="200"/>
      <c r="BG27" s="200"/>
      <c r="BH27" s="200"/>
      <c r="BW27" s="197"/>
      <c r="BX27" s="69" t="s">
        <v>55</v>
      </c>
      <c r="BY27" s="60"/>
      <c r="BZ27" s="60"/>
      <c r="CA27" s="61">
        <f>QUARTILE(CC3:CC16,1)</f>
        <v>135</v>
      </c>
      <c r="CB27" s="157">
        <v>0.4</v>
      </c>
      <c r="CC27" s="60">
        <f>PERCENTILE($CC$1:$CC16,0.4)</f>
        <v>296</v>
      </c>
    </row>
    <row r="28" spans="1:107" ht="15.75" thickBot="1">
      <c r="AY28" s="70" t="s">
        <v>56</v>
      </c>
      <c r="AZ28" s="71"/>
      <c r="BA28" s="5">
        <f>(SUM($AZ$3:$AZ$16))*($CG$2/3)</f>
        <v>2240</v>
      </c>
      <c r="BB28" s="199" t="str">
        <f>IF(BA26&gt;=BA28,"ATINGE CONCEITO 4","NAO")</f>
        <v>ATINGE CONCEITO 4</v>
      </c>
      <c r="BC28" s="200"/>
      <c r="BD28" s="200"/>
      <c r="BE28" s="200"/>
      <c r="BF28" s="200"/>
      <c r="BG28" s="200"/>
      <c r="BH28" s="200"/>
      <c r="BW28" s="197"/>
      <c r="BX28" s="69" t="s">
        <v>57</v>
      </c>
      <c r="BY28" s="60"/>
      <c r="BZ28" s="60"/>
      <c r="CA28" s="72">
        <f>MEDIAN(CC3:CC16)</f>
        <v>340</v>
      </c>
      <c r="CB28" s="167">
        <v>0.35</v>
      </c>
      <c r="CC28" s="60">
        <f>PERCENTILE($CC$1:$CC16,0.35)</f>
        <v>258.99999999999994</v>
      </c>
    </row>
    <row r="29" spans="1:107" ht="15.75" thickBot="1">
      <c r="AY29" s="64"/>
      <c r="AZ29" s="65"/>
      <c r="BA29" s="5">
        <f>(SUM($AZ$3:$AZ$16))*($CI$2/3)</f>
        <v>2720</v>
      </c>
      <c r="BB29" s="199" t="str">
        <f>IF(BA26&gt;=BA29,"ATINGE CONCEITO 5","NAO")</f>
        <v>NAO</v>
      </c>
      <c r="BC29" s="200"/>
      <c r="BD29" s="200"/>
      <c r="BE29" s="200"/>
      <c r="BF29" s="200"/>
      <c r="BG29" s="200"/>
      <c r="BH29" s="200"/>
      <c r="BW29" s="197"/>
      <c r="BX29" s="69" t="s">
        <v>58</v>
      </c>
      <c r="BY29" s="60"/>
      <c r="BZ29" s="60"/>
      <c r="CA29" s="61">
        <f>QUARTILE(CC3:CC16,3)</f>
        <v>505</v>
      </c>
      <c r="CB29" s="157">
        <v>0.3</v>
      </c>
      <c r="CC29" s="60">
        <f>PERCENTILE($CC$1:$CC16,0.3)</f>
        <v>181.99999999999997</v>
      </c>
    </row>
    <row r="30" spans="1:107" ht="15.75" thickBot="1">
      <c r="BW30" s="198"/>
      <c r="BX30" s="73" t="s">
        <v>59</v>
      </c>
      <c r="BY30" s="62"/>
      <c r="BZ30" s="62"/>
      <c r="CA30" s="63">
        <f>QUARTILE(CC3:CC16,4)</f>
        <v>760</v>
      </c>
    </row>
    <row r="31" spans="1:107" ht="15.75" thickBot="1"/>
    <row r="32" spans="1:107" ht="15.75" thickBot="1">
      <c r="AY32" s="178" t="s">
        <v>60</v>
      </c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84"/>
    </row>
    <row r="33" spans="51:74" ht="15.75" thickBot="1">
      <c r="AY33" s="74"/>
      <c r="AZ33" s="58"/>
      <c r="BA33" s="1" t="s">
        <v>61</v>
      </c>
      <c r="BB33" s="52"/>
      <c r="BC33" s="52"/>
      <c r="BD33" s="52" t="s">
        <v>62</v>
      </c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4" spans="51:74" ht="15.75" thickBot="1">
      <c r="AY34" s="1" t="s">
        <v>63</v>
      </c>
      <c r="AZ34" s="58"/>
      <c r="BA34" s="202">
        <f>AZ18-COUNTIF(CE3:CE16,"=NAO")</f>
        <v>8</v>
      </c>
      <c r="BB34" s="183"/>
      <c r="BC34" s="88"/>
      <c r="BD34" s="203">
        <f>(BA34/G23)*100</f>
        <v>66.666666666666657</v>
      </c>
      <c r="BE34" s="204"/>
      <c r="BF34" s="205"/>
      <c r="BG34" s="87"/>
      <c r="BH34" s="52" t="str">
        <f>IF(BD34&gt;=80,"ATINGEM CONCEITO 3","NAO")</f>
        <v>NAO</v>
      </c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8"/>
    </row>
    <row r="35" spans="51:74" ht="15.75" thickBot="1">
      <c r="AY35" s="1" t="s">
        <v>64</v>
      </c>
      <c r="AZ35" s="58"/>
      <c r="BA35" s="202">
        <f>AZ18-COUNTIF(CG3:CG16,"=NAO")</f>
        <v>8</v>
      </c>
      <c r="BB35" s="183"/>
      <c r="BC35" s="88"/>
      <c r="BD35" s="203">
        <f>(BA35/G23)*100</f>
        <v>66.666666666666657</v>
      </c>
      <c r="BE35" s="204"/>
      <c r="BF35" s="205"/>
      <c r="BG35" s="87"/>
      <c r="BH35" s="52" t="str">
        <f>IF(BD35&gt;=80," ATINGEM CONCEITO 4","NAO")</f>
        <v>NAO</v>
      </c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8"/>
    </row>
    <row r="36" spans="51:74" ht="15.75" thickBot="1">
      <c r="AY36" s="206" t="s">
        <v>65</v>
      </c>
      <c r="AZ36" s="207"/>
      <c r="BA36" s="202">
        <f>AZ18-COUNTIF(CI3:CI16,"=NAO")</f>
        <v>8</v>
      </c>
      <c r="BB36" s="183"/>
      <c r="BC36" s="88"/>
      <c r="BD36" s="203">
        <f>(BA36/G23)*100</f>
        <v>66.666666666666657</v>
      </c>
      <c r="BE36" s="204"/>
      <c r="BF36" s="205"/>
      <c r="BG36" s="87"/>
      <c r="BH36" s="52" t="str">
        <f>IF(BD36&gt;=80,"ATINGEM CONCEITO 5","NAO")</f>
        <v>NAO</v>
      </c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8"/>
    </row>
    <row r="38" spans="51:74" ht="15.75" thickBot="1"/>
    <row r="39" spans="51:74" ht="15.75" thickBot="1">
      <c r="AY39" s="208" t="s">
        <v>66</v>
      </c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10"/>
    </row>
    <row r="40" spans="51:74" ht="15.75" thickBot="1">
      <c r="AY40" t="s">
        <v>42</v>
      </c>
      <c r="AZ40">
        <f>G23</f>
        <v>12</v>
      </c>
      <c r="BA40" s="75" t="s">
        <v>8</v>
      </c>
      <c r="BB40" s="76" t="s">
        <v>9</v>
      </c>
      <c r="BC40" s="76"/>
      <c r="BD40" s="76" t="s">
        <v>10</v>
      </c>
      <c r="BE40" s="76"/>
      <c r="BF40" s="76" t="s">
        <v>11</v>
      </c>
      <c r="BG40" s="76"/>
      <c r="BH40" s="76" t="s">
        <v>12</v>
      </c>
      <c r="BI40" s="76" t="s">
        <v>13</v>
      </c>
      <c r="BJ40" s="76" t="s">
        <v>14</v>
      </c>
      <c r="BK40" s="76" t="s">
        <v>15</v>
      </c>
      <c r="BL40" s="76" t="s">
        <v>16</v>
      </c>
      <c r="BM40" s="76"/>
      <c r="BN40" s="76" t="s">
        <v>17</v>
      </c>
      <c r="BO40" s="76"/>
      <c r="BP40" s="76" t="s">
        <v>27</v>
      </c>
      <c r="BQ40" s="76" t="s">
        <v>19</v>
      </c>
      <c r="BR40" s="76" t="s">
        <v>20</v>
      </c>
      <c r="BS40" s="76"/>
      <c r="BT40" s="76" t="s">
        <v>21</v>
      </c>
      <c r="BU40" s="76"/>
      <c r="BV40" s="77" t="s">
        <v>22</v>
      </c>
    </row>
    <row r="41" spans="51:74">
      <c r="AY41" t="s">
        <v>67</v>
      </c>
      <c r="BA41">
        <f>COUNTIF(BA3:BA16,"&gt;0")</f>
        <v>5</v>
      </c>
      <c r="BB41">
        <f>COUNTIF(BB3:BB16,"&gt;0")</f>
        <v>8</v>
      </c>
      <c r="BD41">
        <f>COUNTIF(BD3:BD16,"&gt;0")</f>
        <v>11</v>
      </c>
      <c r="BF41">
        <f>COUNTIF(BF3:BF16,"&gt;0")</f>
        <v>3</v>
      </c>
      <c r="BH41">
        <f t="shared" ref="BH41:BV41" si="58">COUNTIF(BH3:BH16,"&gt;0")</f>
        <v>4</v>
      </c>
      <c r="BI41">
        <f t="shared" si="58"/>
        <v>0</v>
      </c>
      <c r="BJ41">
        <f t="shared" si="58"/>
        <v>0</v>
      </c>
      <c r="BK41">
        <f t="shared" si="58"/>
        <v>0</v>
      </c>
      <c r="BL41">
        <f t="shared" si="58"/>
        <v>0</v>
      </c>
      <c r="BM41">
        <f t="shared" si="58"/>
        <v>0</v>
      </c>
      <c r="BN41">
        <f t="shared" si="58"/>
        <v>0</v>
      </c>
      <c r="BO41">
        <f t="shared" si="58"/>
        <v>0</v>
      </c>
      <c r="BP41">
        <f t="shared" si="58"/>
        <v>0</v>
      </c>
      <c r="BQ41">
        <f t="shared" si="58"/>
        <v>0</v>
      </c>
      <c r="BR41">
        <f t="shared" si="58"/>
        <v>0</v>
      </c>
      <c r="BS41">
        <f t="shared" si="58"/>
        <v>0</v>
      </c>
      <c r="BT41">
        <f t="shared" si="58"/>
        <v>0</v>
      </c>
      <c r="BU41">
        <f t="shared" si="58"/>
        <v>0</v>
      </c>
      <c r="BV41">
        <f t="shared" si="58"/>
        <v>0</v>
      </c>
    </row>
    <row r="42" spans="51:74">
      <c r="AY42" t="s">
        <v>68</v>
      </c>
      <c r="BA42" s="78">
        <f>BA41/$AZ$40*100</f>
        <v>41.666666666666671</v>
      </c>
      <c r="BB42" s="78">
        <f t="shared" ref="BB42:BV42" si="59">BB41/$AZ$40*100</f>
        <v>66.666666666666657</v>
      </c>
      <c r="BC42" s="78"/>
      <c r="BD42" s="78">
        <f t="shared" si="59"/>
        <v>91.666666666666657</v>
      </c>
      <c r="BE42" s="78"/>
      <c r="BF42" s="78">
        <f t="shared" si="59"/>
        <v>25</v>
      </c>
      <c r="BG42" s="78"/>
      <c r="BH42" s="78">
        <f t="shared" si="59"/>
        <v>33.333333333333329</v>
      </c>
      <c r="BI42" s="78">
        <f t="shared" si="59"/>
        <v>0</v>
      </c>
      <c r="BJ42" s="78">
        <f t="shared" si="59"/>
        <v>0</v>
      </c>
      <c r="BK42" s="78">
        <f t="shared" si="59"/>
        <v>0</v>
      </c>
      <c r="BL42" s="78">
        <f t="shared" si="59"/>
        <v>0</v>
      </c>
      <c r="BM42" s="78">
        <f t="shared" si="59"/>
        <v>0</v>
      </c>
      <c r="BN42" s="78">
        <f t="shared" si="59"/>
        <v>0</v>
      </c>
      <c r="BO42" s="78">
        <f t="shared" si="59"/>
        <v>0</v>
      </c>
      <c r="BP42" s="78">
        <f t="shared" si="59"/>
        <v>0</v>
      </c>
      <c r="BQ42" s="78">
        <f t="shared" si="59"/>
        <v>0</v>
      </c>
      <c r="BR42" s="78">
        <f t="shared" si="59"/>
        <v>0</v>
      </c>
      <c r="BS42" s="78">
        <f t="shared" si="59"/>
        <v>0</v>
      </c>
      <c r="BT42" s="78">
        <f t="shared" si="59"/>
        <v>0</v>
      </c>
      <c r="BU42" s="78">
        <f t="shared" si="59"/>
        <v>0</v>
      </c>
      <c r="BV42" s="78">
        <f t="shared" si="59"/>
        <v>0</v>
      </c>
    </row>
    <row r="43" spans="51:74" ht="15.75" thickBot="1">
      <c r="BA43" t="s">
        <v>29</v>
      </c>
      <c r="BK43" t="s">
        <v>49</v>
      </c>
      <c r="BQ43" t="s">
        <v>52</v>
      </c>
    </row>
    <row r="44" spans="51:74" ht="15.75" thickBot="1">
      <c r="AY44" t="s">
        <v>23</v>
      </c>
      <c r="BA44" s="174">
        <f>COUNTIF(BC3:BC16,"&gt;0")/$AZ$40*100</f>
        <v>75</v>
      </c>
      <c r="BB44" s="175"/>
      <c r="BC44" s="79"/>
      <c r="BJ44" t="s">
        <v>26</v>
      </c>
      <c r="BK44" s="174">
        <f>COUNTIF(BM3:BM16,"&gt;0")/$AZ$40*100</f>
        <v>0</v>
      </c>
      <c r="BL44" s="175"/>
      <c r="BM44" s="79"/>
      <c r="BP44" t="s">
        <v>28</v>
      </c>
      <c r="BQ44" s="174">
        <f>COUNTIF(BS3:BS16,"&gt;0")/$AZ$40*100</f>
        <v>0</v>
      </c>
      <c r="BR44" s="175"/>
      <c r="BS44" s="79"/>
    </row>
    <row r="45" spans="51:74" ht="15.75" thickBot="1">
      <c r="AY45" t="s">
        <v>24</v>
      </c>
      <c r="BA45" s="211">
        <f>COUNTIF(BE3:BE108,"&gt;0")/$AZ$40*100</f>
        <v>100</v>
      </c>
      <c r="BB45" s="212"/>
      <c r="BC45" s="212"/>
      <c r="BD45" s="213"/>
      <c r="BE45" s="79"/>
    </row>
    <row r="46" spans="51:74" ht="15.75" thickBot="1">
      <c r="AY46" t="s">
        <v>69</v>
      </c>
      <c r="BA46" s="174">
        <f>COUNTIF(BG3:BG16,"&gt;0")/$AZ$40*100</f>
        <v>100</v>
      </c>
      <c r="BB46" s="201"/>
      <c r="BC46" s="201"/>
      <c r="BD46" s="201"/>
      <c r="BE46" s="201"/>
      <c r="BF46" s="175"/>
      <c r="BG46" s="55"/>
    </row>
    <row r="47" spans="51:74" ht="15.75" thickBot="1"/>
    <row r="48" spans="51:74" ht="15.75" thickBot="1">
      <c r="AY48" t="s">
        <v>23</v>
      </c>
      <c r="BA48" s="174">
        <f>COUNTIF(BC3:BC16,"&gt;1")/$AZ$40*100</f>
        <v>41.666666666666671</v>
      </c>
      <c r="BB48" s="175"/>
    </row>
  </sheetData>
  <protectedRanges>
    <protectedRange password="E804" sqref="T97:AI97" name="Dados da produção_1"/>
  </protectedRanges>
  <mergeCells count="30">
    <mergeCell ref="BA46:BF46"/>
    <mergeCell ref="AY32:BV32"/>
    <mergeCell ref="BA34:BB34"/>
    <mergeCell ref="BD34:BF34"/>
    <mergeCell ref="BA35:BB35"/>
    <mergeCell ref="BD35:BF35"/>
    <mergeCell ref="AY36:AZ36"/>
    <mergeCell ref="BA36:BB36"/>
    <mergeCell ref="BD36:BF36"/>
    <mergeCell ref="AY39:BV39"/>
    <mergeCell ref="BA44:BB44"/>
    <mergeCell ref="BK44:BL44"/>
    <mergeCell ref="BQ44:BR44"/>
    <mergeCell ref="BA45:BD45"/>
    <mergeCell ref="BA48:BB48"/>
    <mergeCell ref="CB21:CC21"/>
    <mergeCell ref="AY22:BV22"/>
    <mergeCell ref="BW22:BX22"/>
    <mergeCell ref="E1:S1"/>
    <mergeCell ref="U1:AI1"/>
    <mergeCell ref="AK1:AY1"/>
    <mergeCell ref="BA1:BV1"/>
    <mergeCell ref="BW21:CA21"/>
    <mergeCell ref="BW23:BX23"/>
    <mergeCell ref="BW24:BX24"/>
    <mergeCell ref="BW25:BX25"/>
    <mergeCell ref="BW26:BW30"/>
    <mergeCell ref="BB27:BH27"/>
    <mergeCell ref="BB28:BH28"/>
    <mergeCell ref="BB29:BH29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DS46"/>
  <sheetViews>
    <sheetView topLeftCell="AV20" workbookViewId="0">
      <selection activeCell="BA47" sqref="BA47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145</v>
      </c>
      <c r="B3" s="98">
        <v>1</v>
      </c>
      <c r="C3" s="97" t="s">
        <v>146</v>
      </c>
      <c r="D3" s="99" t="s">
        <v>72</v>
      </c>
      <c r="E3" s="81"/>
      <c r="F3" s="81"/>
      <c r="G3" s="81"/>
      <c r="H3" s="81">
        <v>1</v>
      </c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99" t="s">
        <v>72</v>
      </c>
      <c r="U3" s="81">
        <v>1</v>
      </c>
      <c r="V3" s="81">
        <v>4</v>
      </c>
      <c r="W3" s="81">
        <v>3</v>
      </c>
      <c r="X3" s="81">
        <v>3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4" si="0">SUM(E3,U3,AK3)</f>
        <v>1</v>
      </c>
      <c r="BB3" s="29">
        <f t="shared" si="0"/>
        <v>4</v>
      </c>
      <c r="BC3" s="29">
        <f>SUM(BA3:BB3)</f>
        <v>5</v>
      </c>
      <c r="BD3" s="29">
        <f t="shared" ref="BD3:BD14" si="1">SUM(G3,W3,AM3)</f>
        <v>3</v>
      </c>
      <c r="BE3" s="29">
        <f>SUM(BC3:BD3)</f>
        <v>8</v>
      </c>
      <c r="BF3" s="29">
        <f t="shared" ref="BF3:BF14" si="2">SUM(H3,X3,AN3)</f>
        <v>4</v>
      </c>
      <c r="BG3" s="29">
        <f>BA3+BB3+BD3+BF3</f>
        <v>12</v>
      </c>
      <c r="BH3" s="29">
        <f t="shared" ref="BH3:BJ14" si="3">SUM(I3,Y3,AO3)</f>
        <v>0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4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4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760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760</v>
      </c>
      <c r="CD3" s="156">
        <f t="shared" ref="CD3:CD14" si="6">$CC3-(($CE$2/3)*$AZ3)</f>
        <v>613.33333333333337</v>
      </c>
      <c r="CE3" s="22">
        <f>IF(AZ3=0," ",IF(CD3&gt;=0,3,"NAO"))</f>
        <v>3</v>
      </c>
      <c r="CF3" s="156">
        <f t="shared" ref="CF3:CF14" si="7">$CC3-(($CG$2/3)*$AZ3)</f>
        <v>573.33333333333337</v>
      </c>
      <c r="CG3" s="22">
        <f>IF(AZ3=0," ",IF(CF3&gt;=0,4,"NAO"))</f>
        <v>4</v>
      </c>
      <c r="CH3" s="156">
        <f t="shared" ref="CH3:CH14" si="8">$CC3-(($CI$2/3)*$AZ3)</f>
        <v>533.33333333333337</v>
      </c>
      <c r="CI3" s="22">
        <f>IF(AZ3=0," ",IF(CH3&gt;=0,5,"NAO"))</f>
        <v>5</v>
      </c>
      <c r="CJ3" s="22">
        <f t="shared" ref="CJ3:CJ14" si="9">(CC3)/(SUM($CC$3:$CC$14))*100</f>
        <v>10.453920220082532</v>
      </c>
      <c r="CK3" s="22">
        <f t="shared" ref="CK3:CK14" si="10">(CC3/(SUM($CC$3:$CC$14))*100)</f>
        <v>10.453920220082532</v>
      </c>
      <c r="CM3" s="22">
        <f t="shared" ref="CM3:CM14" si="11">BA3/(SUM(BA$3:BA$14)/100)</f>
        <v>7.6923076923076916</v>
      </c>
      <c r="CN3" s="22">
        <f t="shared" ref="CN3:CN14" si="12">BB3/(SUM(BB$3:BB$14)/100)</f>
        <v>12.5</v>
      </c>
      <c r="CO3" s="22">
        <f t="shared" ref="CO3:CO14" si="13">BD3/(SUM(BD$3:BD$14)/100)</f>
        <v>7.5</v>
      </c>
      <c r="CP3" s="22">
        <f t="shared" ref="CP3:CP14" si="14">BF3/(SUM(BF$3:BF$14)/100)</f>
        <v>18.181818181818183</v>
      </c>
      <c r="CQ3" s="22">
        <f t="shared" ref="CQ3:CQ14" si="15">BH3/(SUM(BH$3:BH$14)/100)</f>
        <v>0</v>
      </c>
      <c r="CR3" s="22">
        <f t="shared" ref="CR3:CR14" si="16">BI3/(SUM(BI$3:BI$14)/100)</f>
        <v>0</v>
      </c>
      <c r="CS3" s="22">
        <f t="shared" ref="CS3:CS14" si="17">BJ3/(SUM(BJ$3:BJ$14)/100)</f>
        <v>0</v>
      </c>
      <c r="CT3" s="22" t="e">
        <f t="shared" ref="CT3:CT14" si="18">BK3/(SUM(BK$3:BK$14)/100)</f>
        <v>#DIV/0!</v>
      </c>
      <c r="CU3" s="22" t="e">
        <f t="shared" ref="CU3:CU14" si="19">BL3/(SUM(BL$3:BL$14)/100)</f>
        <v>#DIV/0!</v>
      </c>
      <c r="CV3" s="22" t="e">
        <f t="shared" ref="CV3:CV14" si="20">BN3/(SUM(BN$3:BN$14)/100)</f>
        <v>#DIV/0!</v>
      </c>
      <c r="CW3" s="22" t="e">
        <f t="shared" ref="CW3:CW14" si="21">BO3/(SUM(BO$3:BO$14)/100)</f>
        <v>#DIV/0!</v>
      </c>
      <c r="CX3" s="22" t="e">
        <f t="shared" ref="CX3:CX14" si="22">BP3/(SUM(BP$3:BP$14)/100)</f>
        <v>#DIV/0!</v>
      </c>
      <c r="CY3" s="22" t="e">
        <f t="shared" ref="CY3:CY14" si="23">BQ3/(SUM(BQ$3:BQ$14)/100)</f>
        <v>#DIV/0!</v>
      </c>
      <c r="CZ3" s="22" t="e">
        <f t="shared" ref="CZ3:CZ14" si="24">BR3/(SUM(BR$3:BR$14)/100)</f>
        <v>#DIV/0!</v>
      </c>
      <c r="DA3" s="22" t="e">
        <f t="shared" ref="DA3:DA14" si="25">BT3/(SUM(BT$3:BT$14)/100)</f>
        <v>#DIV/0!</v>
      </c>
      <c r="DB3" s="22">
        <f t="shared" ref="DB3:DB14" si="26">BU3/(SUM(BU$3:BU$14)/100)</f>
        <v>0</v>
      </c>
      <c r="DC3" s="22">
        <f t="shared" ref="DC3:DC14" si="27">BV3/(SUM(BV$3:BV$14)/100)</f>
        <v>0</v>
      </c>
      <c r="DE3" s="22">
        <f>COUNTIF(BA3,"&lt;&gt;0")</f>
        <v>1</v>
      </c>
      <c r="DF3" s="22">
        <f>COUNTIF(BB3,"&lt;&gt;0")</f>
        <v>1</v>
      </c>
      <c r="DG3" s="22">
        <f>COUNTIF(BD3,"&lt;&gt;0")</f>
        <v>1</v>
      </c>
      <c r="DH3" s="22">
        <f>COUNTIF(BF3,"&lt;&gt;0")</f>
        <v>1</v>
      </c>
      <c r="DI3" s="22">
        <f t="shared" ref="DI3:DM14" si="28">COUNTIF(BH3,"&lt;&gt;0")</f>
        <v>0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4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145</v>
      </c>
      <c r="B4" s="98">
        <v>2</v>
      </c>
      <c r="C4" s="98" t="s">
        <v>147</v>
      </c>
      <c r="D4" s="99" t="s">
        <v>72</v>
      </c>
      <c r="E4" s="31">
        <v>2</v>
      </c>
      <c r="F4" s="31"/>
      <c r="G4" s="31">
        <v>8</v>
      </c>
      <c r="H4" s="31">
        <v>1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99" t="s">
        <v>72</v>
      </c>
      <c r="U4" s="31"/>
      <c r="V4" s="31">
        <v>1</v>
      </c>
      <c r="W4" s="31">
        <v>4</v>
      </c>
      <c r="X4" s="31">
        <v>1</v>
      </c>
      <c r="Y4" s="31"/>
      <c r="Z4" s="31">
        <v>1</v>
      </c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4" si="30">COUNTIF(D4:AY4,"P")</f>
        <v>2</v>
      </c>
      <c r="BA4" s="28">
        <f t="shared" si="0"/>
        <v>2</v>
      </c>
      <c r="BB4" s="29">
        <f t="shared" si="0"/>
        <v>1</v>
      </c>
      <c r="BC4" s="29">
        <f t="shared" ref="BC4:BC14" si="31">SUM(BA4:BB4)</f>
        <v>3</v>
      </c>
      <c r="BD4" s="29">
        <f t="shared" si="1"/>
        <v>12</v>
      </c>
      <c r="BE4" s="29">
        <f t="shared" ref="BE4:BE14" si="32">SUM(BC4:BD4)</f>
        <v>15</v>
      </c>
      <c r="BF4" s="29">
        <f t="shared" si="2"/>
        <v>2</v>
      </c>
      <c r="BG4" s="29">
        <f t="shared" ref="BG4:BG14" si="33">BA4+BB4+BD4+BF4</f>
        <v>17</v>
      </c>
      <c r="BH4" s="29">
        <f t="shared" si="3"/>
        <v>0</v>
      </c>
      <c r="BI4" s="29">
        <f t="shared" si="3"/>
        <v>1</v>
      </c>
      <c r="BJ4" s="29">
        <f t="shared" si="3"/>
        <v>0</v>
      </c>
      <c r="BK4" s="29">
        <f t="shared" ref="BK4:BL14" si="34">SUM(AR4,AB4,L4)</f>
        <v>0</v>
      </c>
      <c r="BL4" s="29">
        <f t="shared" si="34"/>
        <v>0</v>
      </c>
      <c r="BM4" s="29">
        <f t="shared" ref="BM4:BM14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4" si="36">IF(BO4&gt;=3,3,BO4)</f>
        <v>0</v>
      </c>
      <c r="BQ4" s="29">
        <f t="shared" ref="BQ4:BR14" si="37">SUM(AV4,AF4,P4)</f>
        <v>0</v>
      </c>
      <c r="BR4" s="29">
        <f t="shared" si="37"/>
        <v>0</v>
      </c>
      <c r="BS4" s="29">
        <f t="shared" ref="BS4:BS14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4" si="39">IF(BU4&gt;=3,3,BU4)</f>
        <v>0</v>
      </c>
      <c r="BX4" s="28">
        <f t="shared" ref="BX4:BX14" si="40">(BA4*100)+(BB4*80)+(BD4*60)+(BF4*40)+(BH4*20)</f>
        <v>1080</v>
      </c>
      <c r="BY4" s="29">
        <f t="shared" ref="BY4:BY14" si="41">IF(BI4&gt;3,30,BI4*10)</f>
        <v>10</v>
      </c>
      <c r="BZ4" s="29">
        <f t="shared" ref="BZ4:BZ14" si="42">IF(BJ4&gt;3,15,BJ4*5)</f>
        <v>0</v>
      </c>
      <c r="CA4" s="29">
        <f t="shared" ref="CA4:CA14" si="43">(BK4*200)+(BL4*100)+(BN4*50)+(BP4*20)</f>
        <v>0</v>
      </c>
      <c r="CB4" s="29">
        <f t="shared" ref="CB4:CB14" si="44">(BQ4*100)+(BR4*50)+(BT4*25)+(BV4*10)</f>
        <v>0</v>
      </c>
      <c r="CC4" s="30">
        <f t="shared" ref="CC4:CC14" si="45">IF(AZ4&gt;0,SUM(BX4:CB4), "")</f>
        <v>1090</v>
      </c>
      <c r="CD4" s="156">
        <f t="shared" si="6"/>
        <v>943.33333333333337</v>
      </c>
      <c r="CE4" s="22">
        <f t="shared" ref="CE4:CE14" si="46">IF(AZ4=0," ",IF(CD4&gt;=0,3,"NAO"))</f>
        <v>3</v>
      </c>
      <c r="CF4" s="156">
        <f t="shared" si="7"/>
        <v>903.33333333333337</v>
      </c>
      <c r="CG4" s="22">
        <f t="shared" ref="CG4:CG14" si="47">IF(AZ4=0," ",IF(CF4&gt;=0,4,"NAO"))</f>
        <v>4</v>
      </c>
      <c r="CH4" s="156">
        <f t="shared" si="8"/>
        <v>863.33333333333337</v>
      </c>
      <c r="CI4" s="22">
        <f t="shared" ref="CI4:CI14" si="48">IF(AZ4=0," ",IF(CH4&gt;=0,5,"NAO"))</f>
        <v>5</v>
      </c>
      <c r="CJ4" s="22">
        <f t="shared" si="9"/>
        <v>14.99312242090784</v>
      </c>
      <c r="CK4" s="22">
        <f t="shared" si="10"/>
        <v>14.99312242090784</v>
      </c>
      <c r="CM4" s="22">
        <f t="shared" si="11"/>
        <v>15.384615384615383</v>
      </c>
      <c r="CN4" s="22">
        <f t="shared" si="12"/>
        <v>3.125</v>
      </c>
      <c r="CO4" s="22">
        <f t="shared" si="13"/>
        <v>30</v>
      </c>
      <c r="CP4" s="22">
        <f t="shared" si="14"/>
        <v>9.0909090909090917</v>
      </c>
      <c r="CQ4" s="22">
        <f t="shared" si="15"/>
        <v>0</v>
      </c>
      <c r="CR4" s="22">
        <f t="shared" si="16"/>
        <v>25</v>
      </c>
      <c r="CS4" s="22">
        <f t="shared" si="17"/>
        <v>0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 t="e">
        <f t="shared" si="21"/>
        <v>#DIV/0!</v>
      </c>
      <c r="CX4" s="22" t="e">
        <f t="shared" si="22"/>
        <v>#DIV/0!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>
        <f t="shared" si="26"/>
        <v>0</v>
      </c>
      <c r="DC4" s="22">
        <f t="shared" si="27"/>
        <v>0</v>
      </c>
      <c r="DE4" s="22">
        <f t="shared" ref="DE4:DF14" si="49">COUNTIF(BA4,"&lt;&gt;0")</f>
        <v>1</v>
      </c>
      <c r="DF4" s="22">
        <f t="shared" si="49"/>
        <v>1</v>
      </c>
      <c r="DG4" s="22">
        <f t="shared" ref="DG4:DG14" si="50">COUNTIF(BD4,"&lt;&gt;0")</f>
        <v>1</v>
      </c>
      <c r="DH4" s="22">
        <f t="shared" ref="DH4:DH14" si="51">COUNTIF(BF4,"&lt;&gt;0")</f>
        <v>1</v>
      </c>
      <c r="DI4" s="22">
        <f t="shared" si="28"/>
        <v>0</v>
      </c>
      <c r="DJ4" s="22">
        <f t="shared" si="28"/>
        <v>1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4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4" si="53">COUNTIF(BT4,"&lt;&gt;0")</f>
        <v>0</v>
      </c>
      <c r="DS4" s="22">
        <f t="shared" ref="DS4:DS14" si="54">COUNTIF(BV4,"&lt;&gt;0")</f>
        <v>0</v>
      </c>
    </row>
    <row r="5" spans="1:123" s="22" customFormat="1" ht="15.75" thickBot="1">
      <c r="A5" s="104" t="s">
        <v>145</v>
      </c>
      <c r="B5" s="98">
        <v>3</v>
      </c>
      <c r="C5" s="98" t="s">
        <v>148</v>
      </c>
      <c r="D5" s="99" t="s">
        <v>72</v>
      </c>
      <c r="E5" s="31"/>
      <c r="F5" s="31">
        <v>2</v>
      </c>
      <c r="G5" s="31"/>
      <c r="H5" s="31">
        <v>1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99" t="s">
        <v>72</v>
      </c>
      <c r="U5" s="31"/>
      <c r="V5" s="31">
        <v>1</v>
      </c>
      <c r="W5" s="31">
        <v>4</v>
      </c>
      <c r="X5" s="31">
        <v>2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3</v>
      </c>
      <c r="BC5" s="29">
        <f t="shared" si="31"/>
        <v>3</v>
      </c>
      <c r="BD5" s="29">
        <f t="shared" si="1"/>
        <v>4</v>
      </c>
      <c r="BE5" s="29">
        <f t="shared" si="32"/>
        <v>7</v>
      </c>
      <c r="BF5" s="29">
        <f t="shared" si="2"/>
        <v>3</v>
      </c>
      <c r="BG5" s="29">
        <f t="shared" si="33"/>
        <v>10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600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600</v>
      </c>
      <c r="CD5" s="156">
        <f t="shared" si="6"/>
        <v>453.33333333333337</v>
      </c>
      <c r="CE5" s="22">
        <f t="shared" si="46"/>
        <v>3</v>
      </c>
      <c r="CF5" s="156">
        <f t="shared" si="7"/>
        <v>413.33333333333337</v>
      </c>
      <c r="CG5" s="22">
        <f t="shared" si="47"/>
        <v>4</v>
      </c>
      <c r="CH5" s="156">
        <f t="shared" si="8"/>
        <v>373.33333333333337</v>
      </c>
      <c r="CI5" s="22">
        <f t="shared" si="48"/>
        <v>5</v>
      </c>
      <c r="CJ5" s="22">
        <f t="shared" si="9"/>
        <v>8.2530949105914715</v>
      </c>
      <c r="CK5" s="22">
        <f t="shared" si="10"/>
        <v>8.2530949105914715</v>
      </c>
      <c r="CM5" s="22">
        <f t="shared" si="11"/>
        <v>0</v>
      </c>
      <c r="CN5" s="22">
        <f t="shared" si="12"/>
        <v>9.375</v>
      </c>
      <c r="CO5" s="22">
        <f t="shared" si="13"/>
        <v>10</v>
      </c>
      <c r="CP5" s="22">
        <f t="shared" si="14"/>
        <v>13.636363636363637</v>
      </c>
      <c r="CQ5" s="22">
        <f t="shared" si="15"/>
        <v>0</v>
      </c>
      <c r="CR5" s="22">
        <f t="shared" si="16"/>
        <v>0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 t="e">
        <f t="shared" si="21"/>
        <v>#DIV/0!</v>
      </c>
      <c r="CX5" s="22" t="e">
        <f t="shared" si="22"/>
        <v>#DIV/0!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>
        <f t="shared" si="26"/>
        <v>0</v>
      </c>
      <c r="DC5" s="22">
        <f t="shared" si="27"/>
        <v>0</v>
      </c>
      <c r="DE5" s="22">
        <f t="shared" si="49"/>
        <v>0</v>
      </c>
      <c r="DF5" s="22">
        <f t="shared" si="49"/>
        <v>1</v>
      </c>
      <c r="DG5" s="22">
        <f t="shared" si="50"/>
        <v>1</v>
      </c>
      <c r="DH5" s="22">
        <f t="shared" si="51"/>
        <v>1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145</v>
      </c>
      <c r="B6" s="98">
        <v>4</v>
      </c>
      <c r="C6" s="98" t="s">
        <v>149</v>
      </c>
      <c r="D6" s="99" t="s">
        <v>72</v>
      </c>
      <c r="E6" s="31">
        <v>3</v>
      </c>
      <c r="F6" s="31">
        <v>1</v>
      </c>
      <c r="G6" s="31"/>
      <c r="H6" s="31">
        <v>1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99" t="s">
        <v>72</v>
      </c>
      <c r="U6" s="31">
        <v>2</v>
      </c>
      <c r="V6" s="31">
        <v>10</v>
      </c>
      <c r="W6" s="31">
        <v>5</v>
      </c>
      <c r="X6" s="31">
        <v>1</v>
      </c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5</v>
      </c>
      <c r="BB6" s="29">
        <f t="shared" si="0"/>
        <v>11</v>
      </c>
      <c r="BC6" s="29">
        <f t="shared" si="31"/>
        <v>16</v>
      </c>
      <c r="BD6" s="29">
        <f t="shared" si="1"/>
        <v>5</v>
      </c>
      <c r="BE6" s="29">
        <f t="shared" si="32"/>
        <v>21</v>
      </c>
      <c r="BF6" s="29">
        <f t="shared" si="2"/>
        <v>2</v>
      </c>
      <c r="BG6" s="29">
        <f t="shared" si="33"/>
        <v>23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1760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1760</v>
      </c>
      <c r="CD6" s="156">
        <f t="shared" si="6"/>
        <v>1613.3333333333333</v>
      </c>
      <c r="CE6" s="22">
        <f t="shared" si="46"/>
        <v>3</v>
      </c>
      <c r="CF6" s="156">
        <f t="shared" si="7"/>
        <v>1573.3333333333333</v>
      </c>
      <c r="CG6" s="22">
        <f t="shared" si="47"/>
        <v>4</v>
      </c>
      <c r="CH6" s="156">
        <f t="shared" si="8"/>
        <v>1533.3333333333333</v>
      </c>
      <c r="CI6" s="22">
        <f t="shared" si="48"/>
        <v>5</v>
      </c>
      <c r="CJ6" s="22">
        <f t="shared" si="9"/>
        <v>24.209078404401652</v>
      </c>
      <c r="CK6" s="22">
        <f t="shared" si="10"/>
        <v>24.209078404401652</v>
      </c>
      <c r="CM6" s="22">
        <f t="shared" si="11"/>
        <v>38.46153846153846</v>
      </c>
      <c r="CN6" s="22">
        <f t="shared" si="12"/>
        <v>34.375</v>
      </c>
      <c r="CO6" s="22">
        <f t="shared" si="13"/>
        <v>12.5</v>
      </c>
      <c r="CP6" s="22">
        <f t="shared" si="14"/>
        <v>9.0909090909090917</v>
      </c>
      <c r="CQ6" s="22">
        <f t="shared" si="15"/>
        <v>0</v>
      </c>
      <c r="CR6" s="22">
        <f t="shared" si="16"/>
        <v>0</v>
      </c>
      <c r="CS6" s="22">
        <f t="shared" si="17"/>
        <v>0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 t="e">
        <f t="shared" si="21"/>
        <v>#DIV/0!</v>
      </c>
      <c r="CX6" s="22" t="e">
        <f t="shared" si="22"/>
        <v>#DIV/0!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>
        <f t="shared" si="26"/>
        <v>0</v>
      </c>
      <c r="DC6" s="22">
        <f t="shared" si="27"/>
        <v>0</v>
      </c>
      <c r="DE6" s="22">
        <f t="shared" si="49"/>
        <v>1</v>
      </c>
      <c r="DF6" s="22">
        <f t="shared" si="49"/>
        <v>1</v>
      </c>
      <c r="DG6" s="22">
        <f t="shared" si="50"/>
        <v>1</v>
      </c>
      <c r="DH6" s="22">
        <f t="shared" si="51"/>
        <v>1</v>
      </c>
      <c r="DI6" s="22">
        <f t="shared" si="28"/>
        <v>0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 t="s">
        <v>145</v>
      </c>
      <c r="B7" s="98">
        <v>5</v>
      </c>
      <c r="C7" s="98" t="s">
        <v>150</v>
      </c>
      <c r="D7" s="99" t="s">
        <v>72</v>
      </c>
      <c r="E7" s="31"/>
      <c r="F7" s="31"/>
      <c r="G7" s="31">
        <v>1</v>
      </c>
      <c r="H7" s="31"/>
      <c r="I7" s="31">
        <v>1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99" t="s">
        <v>72</v>
      </c>
      <c r="U7" s="31"/>
      <c r="V7" s="31"/>
      <c r="W7" s="31">
        <v>3</v>
      </c>
      <c r="X7" s="31">
        <v>1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0</v>
      </c>
      <c r="BC7" s="29">
        <f t="shared" si="31"/>
        <v>0</v>
      </c>
      <c r="BD7" s="29">
        <f t="shared" si="1"/>
        <v>4</v>
      </c>
      <c r="BE7" s="29">
        <f t="shared" si="32"/>
        <v>4</v>
      </c>
      <c r="BF7" s="29">
        <f t="shared" si="2"/>
        <v>1</v>
      </c>
      <c r="BG7" s="29">
        <f t="shared" si="33"/>
        <v>5</v>
      </c>
      <c r="BH7" s="29">
        <f t="shared" si="3"/>
        <v>1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300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300</v>
      </c>
      <c r="CD7" s="156">
        <f t="shared" si="6"/>
        <v>153.33333333333334</v>
      </c>
      <c r="CE7" s="22">
        <f t="shared" si="46"/>
        <v>3</v>
      </c>
      <c r="CF7" s="156">
        <f t="shared" si="7"/>
        <v>113.33333333333334</v>
      </c>
      <c r="CG7" s="22">
        <f t="shared" si="47"/>
        <v>4</v>
      </c>
      <c r="CH7" s="156">
        <f t="shared" si="8"/>
        <v>73.333333333333343</v>
      </c>
      <c r="CI7" s="22">
        <f t="shared" si="48"/>
        <v>5</v>
      </c>
      <c r="CJ7" s="22">
        <f t="shared" si="9"/>
        <v>4.1265474552957357</v>
      </c>
      <c r="CK7" s="22">
        <f t="shared" si="10"/>
        <v>4.1265474552957357</v>
      </c>
      <c r="CM7" s="22">
        <f t="shared" si="11"/>
        <v>0</v>
      </c>
      <c r="CN7" s="22">
        <f t="shared" si="12"/>
        <v>0</v>
      </c>
      <c r="CO7" s="22">
        <f t="shared" si="13"/>
        <v>10</v>
      </c>
      <c r="CP7" s="22">
        <f t="shared" si="14"/>
        <v>4.5454545454545459</v>
      </c>
      <c r="CQ7" s="22">
        <f t="shared" si="15"/>
        <v>50</v>
      </c>
      <c r="CR7" s="22">
        <f t="shared" si="16"/>
        <v>0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 t="e">
        <f t="shared" si="21"/>
        <v>#DIV/0!</v>
      </c>
      <c r="CX7" s="22" t="e">
        <f t="shared" si="22"/>
        <v>#DIV/0!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>
        <f t="shared" si="26"/>
        <v>0</v>
      </c>
      <c r="DC7" s="22">
        <f t="shared" si="27"/>
        <v>0</v>
      </c>
      <c r="DE7" s="22">
        <f t="shared" si="49"/>
        <v>0</v>
      </c>
      <c r="DF7" s="22">
        <f t="shared" si="49"/>
        <v>0</v>
      </c>
      <c r="DG7" s="22">
        <f t="shared" si="50"/>
        <v>1</v>
      </c>
      <c r="DH7" s="22">
        <f t="shared" si="51"/>
        <v>1</v>
      </c>
      <c r="DI7" s="22">
        <f t="shared" si="28"/>
        <v>1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104" t="s">
        <v>145</v>
      </c>
      <c r="B8" s="98">
        <v>6</v>
      </c>
      <c r="C8" s="98" t="s">
        <v>151</v>
      </c>
      <c r="D8" s="99" t="s">
        <v>72</v>
      </c>
      <c r="E8" s="31"/>
      <c r="F8" s="31">
        <v>1</v>
      </c>
      <c r="G8" s="31"/>
      <c r="H8" s="31"/>
      <c r="I8" s="31"/>
      <c r="J8" s="31">
        <v>1</v>
      </c>
      <c r="K8" s="31"/>
      <c r="L8" s="31"/>
      <c r="M8" s="31"/>
      <c r="N8" s="31"/>
      <c r="O8" s="31"/>
      <c r="P8" s="31"/>
      <c r="Q8" s="31"/>
      <c r="R8" s="31"/>
      <c r="S8" s="158">
        <v>1</v>
      </c>
      <c r="T8" s="99" t="s">
        <v>72</v>
      </c>
      <c r="U8" s="31"/>
      <c r="V8" s="31">
        <v>3</v>
      </c>
      <c r="W8" s="31">
        <v>1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>
        <v>3</v>
      </c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0</v>
      </c>
      <c r="BB8" s="29">
        <f t="shared" si="0"/>
        <v>4</v>
      </c>
      <c r="BC8" s="29">
        <f t="shared" si="31"/>
        <v>4</v>
      </c>
      <c r="BD8" s="29">
        <f t="shared" si="1"/>
        <v>1</v>
      </c>
      <c r="BE8" s="29">
        <f t="shared" si="32"/>
        <v>5</v>
      </c>
      <c r="BF8" s="29">
        <f t="shared" si="2"/>
        <v>0</v>
      </c>
      <c r="BG8" s="29">
        <f t="shared" si="33"/>
        <v>5</v>
      </c>
      <c r="BH8" s="29">
        <f t="shared" si="3"/>
        <v>0</v>
      </c>
      <c r="BI8" s="29">
        <f t="shared" si="3"/>
        <v>1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4</v>
      </c>
      <c r="BV8" s="30">
        <f t="shared" si="39"/>
        <v>3</v>
      </c>
      <c r="BX8" s="28">
        <f t="shared" si="40"/>
        <v>380</v>
      </c>
      <c r="BY8" s="29">
        <f t="shared" si="41"/>
        <v>10</v>
      </c>
      <c r="BZ8" s="29">
        <f t="shared" si="42"/>
        <v>0</v>
      </c>
      <c r="CA8" s="29">
        <f t="shared" si="43"/>
        <v>0</v>
      </c>
      <c r="CB8" s="29">
        <f t="shared" si="44"/>
        <v>30</v>
      </c>
      <c r="CC8" s="30">
        <f t="shared" si="45"/>
        <v>420</v>
      </c>
      <c r="CD8" s="156">
        <f t="shared" si="6"/>
        <v>273.33333333333337</v>
      </c>
      <c r="CE8" s="22">
        <f t="shared" si="46"/>
        <v>3</v>
      </c>
      <c r="CF8" s="156">
        <f t="shared" si="7"/>
        <v>233.33333333333334</v>
      </c>
      <c r="CG8" s="22">
        <f t="shared" si="47"/>
        <v>4</v>
      </c>
      <c r="CH8" s="156">
        <f t="shared" si="8"/>
        <v>193.33333333333334</v>
      </c>
      <c r="CI8" s="22">
        <f t="shared" si="48"/>
        <v>5</v>
      </c>
      <c r="CJ8" s="22">
        <f t="shared" si="9"/>
        <v>5.7771664374140306</v>
      </c>
      <c r="CK8" s="22">
        <f t="shared" si="10"/>
        <v>5.7771664374140306</v>
      </c>
      <c r="CM8" s="22">
        <f t="shared" si="11"/>
        <v>0</v>
      </c>
      <c r="CN8" s="22">
        <f t="shared" si="12"/>
        <v>12.5</v>
      </c>
      <c r="CO8" s="22">
        <f t="shared" si="13"/>
        <v>2.5</v>
      </c>
      <c r="CP8" s="22">
        <f t="shared" si="14"/>
        <v>0</v>
      </c>
      <c r="CQ8" s="22">
        <f t="shared" si="15"/>
        <v>0</v>
      </c>
      <c r="CR8" s="22">
        <f t="shared" si="16"/>
        <v>25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 t="e">
        <f t="shared" si="21"/>
        <v>#DIV/0!</v>
      </c>
      <c r="CX8" s="22" t="e">
        <f t="shared" si="22"/>
        <v>#DIV/0!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>
        <f t="shared" si="26"/>
        <v>80</v>
      </c>
      <c r="DC8" s="22">
        <f t="shared" si="27"/>
        <v>75</v>
      </c>
      <c r="DE8" s="22">
        <f t="shared" si="49"/>
        <v>0</v>
      </c>
      <c r="DF8" s="22">
        <f t="shared" si="49"/>
        <v>1</v>
      </c>
      <c r="DG8" s="22">
        <f t="shared" si="50"/>
        <v>1</v>
      </c>
      <c r="DH8" s="22">
        <f t="shared" si="51"/>
        <v>0</v>
      </c>
      <c r="DI8" s="22">
        <f t="shared" si="28"/>
        <v>0</v>
      </c>
      <c r="DJ8" s="22">
        <f t="shared" si="28"/>
        <v>1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1</v>
      </c>
    </row>
    <row r="9" spans="1:123" s="22" customFormat="1" ht="15.75" thickBot="1">
      <c r="A9" s="104" t="s">
        <v>145</v>
      </c>
      <c r="B9" s="98">
        <v>7</v>
      </c>
      <c r="C9" s="98" t="s">
        <v>152</v>
      </c>
      <c r="D9" s="99" t="s">
        <v>72</v>
      </c>
      <c r="E9" s="31"/>
      <c r="F9" s="31">
        <v>2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99" t="s">
        <v>72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0</v>
      </c>
      <c r="BB9" s="29">
        <f t="shared" si="0"/>
        <v>2</v>
      </c>
      <c r="BC9" s="29">
        <f t="shared" si="31"/>
        <v>2</v>
      </c>
      <c r="BD9" s="29">
        <f t="shared" si="1"/>
        <v>0</v>
      </c>
      <c r="BE9" s="29">
        <f t="shared" si="32"/>
        <v>2</v>
      </c>
      <c r="BF9" s="29">
        <f t="shared" si="2"/>
        <v>0</v>
      </c>
      <c r="BG9" s="29">
        <f t="shared" si="33"/>
        <v>2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160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160</v>
      </c>
      <c r="CD9" s="156">
        <f t="shared" si="6"/>
        <v>13.333333333333343</v>
      </c>
      <c r="CE9" s="22">
        <f t="shared" si="46"/>
        <v>3</v>
      </c>
      <c r="CF9" s="156">
        <f t="shared" si="7"/>
        <v>-26.666666666666657</v>
      </c>
      <c r="CG9" s="22" t="str">
        <f t="shared" si="47"/>
        <v>NAO</v>
      </c>
      <c r="CH9" s="156">
        <f t="shared" si="8"/>
        <v>-66.666666666666657</v>
      </c>
      <c r="CI9" s="22" t="str">
        <f t="shared" si="48"/>
        <v>NAO</v>
      </c>
      <c r="CJ9" s="22">
        <f t="shared" si="9"/>
        <v>2.200825309491059</v>
      </c>
      <c r="CK9" s="22">
        <f t="shared" si="10"/>
        <v>2.200825309491059</v>
      </c>
      <c r="CM9" s="22">
        <f t="shared" si="11"/>
        <v>0</v>
      </c>
      <c r="CN9" s="22">
        <f t="shared" si="12"/>
        <v>6.25</v>
      </c>
      <c r="CO9" s="22">
        <f t="shared" si="13"/>
        <v>0</v>
      </c>
      <c r="CP9" s="22">
        <f t="shared" si="14"/>
        <v>0</v>
      </c>
      <c r="CQ9" s="22">
        <f t="shared" si="15"/>
        <v>0</v>
      </c>
      <c r="CR9" s="22">
        <f t="shared" si="16"/>
        <v>0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 t="e">
        <f t="shared" si="21"/>
        <v>#DIV/0!</v>
      </c>
      <c r="CX9" s="22" t="e">
        <f t="shared" si="22"/>
        <v>#DIV/0!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>
        <f t="shared" si="26"/>
        <v>0</v>
      </c>
      <c r="DC9" s="22">
        <f t="shared" si="27"/>
        <v>0</v>
      </c>
      <c r="DE9" s="22">
        <f t="shared" si="49"/>
        <v>0</v>
      </c>
      <c r="DF9" s="22">
        <f t="shared" si="49"/>
        <v>1</v>
      </c>
      <c r="DG9" s="22">
        <f t="shared" si="50"/>
        <v>0</v>
      </c>
      <c r="DH9" s="22">
        <f t="shared" si="51"/>
        <v>0</v>
      </c>
      <c r="DI9" s="22">
        <f t="shared" si="28"/>
        <v>0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145</v>
      </c>
      <c r="B10" s="98">
        <v>8</v>
      </c>
      <c r="C10" s="98" t="s">
        <v>153</v>
      </c>
      <c r="D10" s="99" t="s">
        <v>72</v>
      </c>
      <c r="E10" s="31"/>
      <c r="F10" s="31">
        <v>1</v>
      </c>
      <c r="G10" s="31">
        <v>1</v>
      </c>
      <c r="H10" s="31">
        <v>1</v>
      </c>
      <c r="I10" s="31">
        <v>1</v>
      </c>
      <c r="J10" s="31"/>
      <c r="K10" s="31">
        <v>1</v>
      </c>
      <c r="L10" s="31"/>
      <c r="M10" s="31"/>
      <c r="N10" s="31"/>
      <c r="O10" s="31"/>
      <c r="P10" s="31"/>
      <c r="Q10" s="31"/>
      <c r="R10" s="31"/>
      <c r="S10" s="31"/>
      <c r="T10" s="99" t="s">
        <v>72</v>
      </c>
      <c r="U10" s="31">
        <v>2</v>
      </c>
      <c r="V10" s="31">
        <v>3</v>
      </c>
      <c r="W10" s="31">
        <v>1</v>
      </c>
      <c r="X10" s="31">
        <v>3</v>
      </c>
      <c r="Y10" s="31"/>
      <c r="Z10" s="31"/>
      <c r="AA10" s="31">
        <v>1</v>
      </c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2</v>
      </c>
      <c r="BB10" s="29">
        <f t="shared" si="0"/>
        <v>4</v>
      </c>
      <c r="BC10" s="29">
        <f t="shared" si="31"/>
        <v>6</v>
      </c>
      <c r="BD10" s="29">
        <f t="shared" si="1"/>
        <v>2</v>
      </c>
      <c r="BE10" s="29">
        <f t="shared" si="32"/>
        <v>8</v>
      </c>
      <c r="BF10" s="29">
        <f t="shared" si="2"/>
        <v>4</v>
      </c>
      <c r="BG10" s="29">
        <f t="shared" si="33"/>
        <v>12</v>
      </c>
      <c r="BH10" s="29">
        <f t="shared" si="3"/>
        <v>1</v>
      </c>
      <c r="BI10" s="29">
        <f t="shared" si="3"/>
        <v>0</v>
      </c>
      <c r="BJ10" s="29">
        <f t="shared" si="3"/>
        <v>2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820</v>
      </c>
      <c r="BY10" s="29">
        <f t="shared" si="41"/>
        <v>0</v>
      </c>
      <c r="BZ10" s="29">
        <f t="shared" si="42"/>
        <v>10</v>
      </c>
      <c r="CA10" s="29">
        <f t="shared" si="43"/>
        <v>0</v>
      </c>
      <c r="CB10" s="29">
        <f t="shared" si="44"/>
        <v>0</v>
      </c>
      <c r="CC10" s="30">
        <f t="shared" si="45"/>
        <v>830</v>
      </c>
      <c r="CD10" s="156">
        <f t="shared" si="6"/>
        <v>683.33333333333337</v>
      </c>
      <c r="CE10" s="22">
        <f t="shared" si="46"/>
        <v>3</v>
      </c>
      <c r="CF10" s="156">
        <f t="shared" si="7"/>
        <v>643.33333333333337</v>
      </c>
      <c r="CG10" s="22">
        <f t="shared" si="47"/>
        <v>4</v>
      </c>
      <c r="CH10" s="156">
        <f t="shared" si="8"/>
        <v>603.33333333333337</v>
      </c>
      <c r="CI10" s="22">
        <f t="shared" si="48"/>
        <v>5</v>
      </c>
      <c r="CJ10" s="22">
        <f t="shared" si="9"/>
        <v>11.416781292984869</v>
      </c>
      <c r="CK10" s="22">
        <f t="shared" si="10"/>
        <v>11.416781292984869</v>
      </c>
      <c r="CM10" s="22">
        <f t="shared" si="11"/>
        <v>15.384615384615383</v>
      </c>
      <c r="CN10" s="22">
        <f t="shared" si="12"/>
        <v>12.5</v>
      </c>
      <c r="CO10" s="22">
        <f t="shared" si="13"/>
        <v>5</v>
      </c>
      <c r="CP10" s="22">
        <f t="shared" si="14"/>
        <v>18.181818181818183</v>
      </c>
      <c r="CQ10" s="22">
        <f t="shared" si="15"/>
        <v>50</v>
      </c>
      <c r="CR10" s="22">
        <f t="shared" si="16"/>
        <v>0</v>
      </c>
      <c r="CS10" s="22">
        <f t="shared" si="17"/>
        <v>100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 t="e">
        <f t="shared" si="21"/>
        <v>#DIV/0!</v>
      </c>
      <c r="CX10" s="22" t="e">
        <f t="shared" si="22"/>
        <v>#DIV/0!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>
        <f t="shared" si="26"/>
        <v>0</v>
      </c>
      <c r="DC10" s="22">
        <f t="shared" si="27"/>
        <v>0</v>
      </c>
      <c r="DE10" s="22">
        <f t="shared" si="49"/>
        <v>1</v>
      </c>
      <c r="DF10" s="22">
        <f t="shared" si="49"/>
        <v>1</v>
      </c>
      <c r="DG10" s="22">
        <f t="shared" si="50"/>
        <v>1</v>
      </c>
      <c r="DH10" s="22">
        <f t="shared" si="51"/>
        <v>1</v>
      </c>
      <c r="DI10" s="22">
        <f t="shared" si="28"/>
        <v>1</v>
      </c>
      <c r="DJ10" s="22">
        <f t="shared" si="28"/>
        <v>0</v>
      </c>
      <c r="DK10" s="22">
        <f t="shared" si="28"/>
        <v>1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145</v>
      </c>
      <c r="B11" s="98">
        <v>9</v>
      </c>
      <c r="C11" s="98" t="s">
        <v>154</v>
      </c>
      <c r="D11" s="99" t="s">
        <v>72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99" t="s">
        <v>72</v>
      </c>
      <c r="U11" s="31"/>
      <c r="V11" s="31"/>
      <c r="W11" s="31">
        <v>8</v>
      </c>
      <c r="X11" s="31">
        <v>1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8</v>
      </c>
      <c r="BE11" s="29">
        <f t="shared" si="32"/>
        <v>8</v>
      </c>
      <c r="BF11" s="29">
        <f t="shared" si="2"/>
        <v>1</v>
      </c>
      <c r="BG11" s="29">
        <f t="shared" si="33"/>
        <v>9</v>
      </c>
      <c r="BH11" s="29">
        <f t="shared" si="3"/>
        <v>0</v>
      </c>
      <c r="BI11" s="29">
        <f t="shared" si="3"/>
        <v>0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520</v>
      </c>
      <c r="BY11" s="29">
        <f t="shared" si="41"/>
        <v>0</v>
      </c>
      <c r="BZ11" s="29">
        <f t="shared" si="42"/>
        <v>0</v>
      </c>
      <c r="CA11" s="29">
        <f t="shared" si="43"/>
        <v>0</v>
      </c>
      <c r="CB11" s="29">
        <f t="shared" si="44"/>
        <v>0</v>
      </c>
      <c r="CC11" s="30">
        <f t="shared" si="45"/>
        <v>520</v>
      </c>
      <c r="CD11" s="156">
        <f t="shared" si="6"/>
        <v>373.33333333333337</v>
      </c>
      <c r="CE11" s="22">
        <f t="shared" si="46"/>
        <v>3</v>
      </c>
      <c r="CF11" s="156">
        <f t="shared" si="7"/>
        <v>333.33333333333337</v>
      </c>
      <c r="CG11" s="22">
        <f t="shared" si="47"/>
        <v>4</v>
      </c>
      <c r="CH11" s="156">
        <f t="shared" si="8"/>
        <v>293.33333333333337</v>
      </c>
      <c r="CI11" s="22">
        <f t="shared" si="48"/>
        <v>5</v>
      </c>
      <c r="CJ11" s="22">
        <f t="shared" si="9"/>
        <v>7.1526822558459422</v>
      </c>
      <c r="CK11" s="22">
        <f t="shared" si="10"/>
        <v>7.1526822558459422</v>
      </c>
      <c r="CM11" s="22">
        <f t="shared" si="11"/>
        <v>0</v>
      </c>
      <c r="CN11" s="22">
        <f t="shared" si="12"/>
        <v>0</v>
      </c>
      <c r="CO11" s="22">
        <f t="shared" si="13"/>
        <v>20</v>
      </c>
      <c r="CP11" s="22">
        <f t="shared" si="14"/>
        <v>4.5454545454545459</v>
      </c>
      <c r="CQ11" s="22">
        <f t="shared" si="15"/>
        <v>0</v>
      </c>
      <c r="CR11" s="22">
        <f t="shared" si="16"/>
        <v>0</v>
      </c>
      <c r="CS11" s="22">
        <f t="shared" si="17"/>
        <v>0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 t="e">
        <f t="shared" si="21"/>
        <v>#DIV/0!</v>
      </c>
      <c r="CX11" s="22" t="e">
        <f t="shared" si="22"/>
        <v>#DIV/0!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>
        <f t="shared" si="26"/>
        <v>0</v>
      </c>
      <c r="DC11" s="22">
        <f t="shared" si="27"/>
        <v>0</v>
      </c>
      <c r="DE11" s="22">
        <f t="shared" si="49"/>
        <v>0</v>
      </c>
      <c r="DF11" s="22">
        <f t="shared" si="49"/>
        <v>0</v>
      </c>
      <c r="DG11" s="22">
        <f t="shared" si="50"/>
        <v>1</v>
      </c>
      <c r="DH11" s="22">
        <f t="shared" si="51"/>
        <v>1</v>
      </c>
      <c r="DI11" s="22">
        <f t="shared" si="28"/>
        <v>0</v>
      </c>
      <c r="DJ11" s="22">
        <f t="shared" si="28"/>
        <v>0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145</v>
      </c>
      <c r="B12" s="98">
        <v>10</v>
      </c>
      <c r="C12" s="98" t="s">
        <v>155</v>
      </c>
      <c r="D12" s="99" t="s">
        <v>72</v>
      </c>
      <c r="E12" s="41">
        <v>1</v>
      </c>
      <c r="F12" s="41">
        <v>2</v>
      </c>
      <c r="G12" s="41">
        <v>1</v>
      </c>
      <c r="H12" s="41"/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31"/>
      <c r="T12" s="99" t="s">
        <v>72</v>
      </c>
      <c r="U12" s="31">
        <v>2</v>
      </c>
      <c r="V12" s="31">
        <v>1</v>
      </c>
      <c r="W12" s="31"/>
      <c r="X12" s="31">
        <v>2</v>
      </c>
      <c r="Y12" s="31"/>
      <c r="Z12" s="31">
        <v>2</v>
      </c>
      <c r="AA12" s="31"/>
      <c r="AB12" s="31"/>
      <c r="AC12" s="31"/>
      <c r="AD12" s="31"/>
      <c r="AE12" s="31"/>
      <c r="AF12" s="31"/>
      <c r="AG12" s="31"/>
      <c r="AH12" s="31"/>
      <c r="AI12" s="31">
        <v>1</v>
      </c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3</v>
      </c>
      <c r="BB12" s="29">
        <f t="shared" si="0"/>
        <v>3</v>
      </c>
      <c r="BC12" s="29">
        <f t="shared" si="31"/>
        <v>6</v>
      </c>
      <c r="BD12" s="29">
        <f t="shared" si="1"/>
        <v>1</v>
      </c>
      <c r="BE12" s="29">
        <f t="shared" si="32"/>
        <v>7</v>
      </c>
      <c r="BF12" s="29">
        <f t="shared" si="2"/>
        <v>2</v>
      </c>
      <c r="BG12" s="29">
        <f t="shared" si="33"/>
        <v>9</v>
      </c>
      <c r="BH12" s="29">
        <f t="shared" si="3"/>
        <v>0</v>
      </c>
      <c r="BI12" s="29">
        <f t="shared" si="3"/>
        <v>2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1</v>
      </c>
      <c r="BV12" s="30">
        <f t="shared" si="39"/>
        <v>1</v>
      </c>
      <c r="BX12" s="28">
        <f t="shared" si="40"/>
        <v>680</v>
      </c>
      <c r="BY12" s="29">
        <f t="shared" si="41"/>
        <v>20</v>
      </c>
      <c r="BZ12" s="29">
        <f t="shared" si="42"/>
        <v>0</v>
      </c>
      <c r="CA12" s="29">
        <f t="shared" si="43"/>
        <v>0</v>
      </c>
      <c r="CB12" s="29">
        <f t="shared" si="44"/>
        <v>10</v>
      </c>
      <c r="CC12" s="30">
        <f t="shared" si="45"/>
        <v>710</v>
      </c>
      <c r="CD12" s="156">
        <f t="shared" si="6"/>
        <v>563.33333333333337</v>
      </c>
      <c r="CE12" s="22">
        <f t="shared" si="46"/>
        <v>3</v>
      </c>
      <c r="CF12" s="156">
        <f t="shared" si="7"/>
        <v>523.33333333333337</v>
      </c>
      <c r="CG12" s="22">
        <f t="shared" si="47"/>
        <v>4</v>
      </c>
      <c r="CH12" s="156">
        <f t="shared" si="8"/>
        <v>483.33333333333337</v>
      </c>
      <c r="CI12" s="22">
        <f t="shared" si="48"/>
        <v>5</v>
      </c>
      <c r="CJ12" s="22">
        <f t="shared" si="9"/>
        <v>9.7661623108665747</v>
      </c>
      <c r="CK12" s="22">
        <f t="shared" si="10"/>
        <v>9.7661623108665747</v>
      </c>
      <c r="CM12" s="22">
        <f t="shared" si="11"/>
        <v>23.076923076923077</v>
      </c>
      <c r="CN12" s="22">
        <f t="shared" si="12"/>
        <v>9.375</v>
      </c>
      <c r="CO12" s="22">
        <f t="shared" si="13"/>
        <v>2.5</v>
      </c>
      <c r="CP12" s="22">
        <f t="shared" si="14"/>
        <v>9.0909090909090917</v>
      </c>
      <c r="CQ12" s="22">
        <f t="shared" si="15"/>
        <v>0</v>
      </c>
      <c r="CR12" s="22">
        <f t="shared" si="16"/>
        <v>50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 t="e">
        <f t="shared" si="21"/>
        <v>#DIV/0!</v>
      </c>
      <c r="CX12" s="22" t="e">
        <f t="shared" si="22"/>
        <v>#DIV/0!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>
        <f t="shared" si="26"/>
        <v>20</v>
      </c>
      <c r="DC12" s="22">
        <f t="shared" si="27"/>
        <v>25</v>
      </c>
      <c r="DE12" s="22">
        <f t="shared" si="49"/>
        <v>1</v>
      </c>
      <c r="DF12" s="22">
        <f t="shared" si="49"/>
        <v>1</v>
      </c>
      <c r="DG12" s="22">
        <f t="shared" si="50"/>
        <v>1</v>
      </c>
      <c r="DH12" s="22">
        <f t="shared" si="51"/>
        <v>1</v>
      </c>
      <c r="DI12" s="22">
        <f t="shared" si="28"/>
        <v>0</v>
      </c>
      <c r="DJ12" s="22">
        <f t="shared" si="28"/>
        <v>1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1</v>
      </c>
    </row>
    <row r="13" spans="1:123" s="22" customFormat="1" ht="15.75" thickBot="1">
      <c r="A13" s="104" t="s">
        <v>145</v>
      </c>
      <c r="B13" s="98">
        <v>11</v>
      </c>
      <c r="C13" s="98" t="s">
        <v>156</v>
      </c>
      <c r="D13" s="99" t="s">
        <v>72</v>
      </c>
      <c r="E13" s="31"/>
      <c r="F13" s="31"/>
      <c r="G13" s="31"/>
      <c r="H13" s="31">
        <v>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99" t="s">
        <v>72</v>
      </c>
      <c r="U13" s="31"/>
      <c r="V13" s="31"/>
      <c r="W13" s="31"/>
      <c r="X13" s="31">
        <v>2</v>
      </c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2</v>
      </c>
      <c r="BA13" s="28">
        <f t="shared" si="0"/>
        <v>0</v>
      </c>
      <c r="BB13" s="29">
        <f t="shared" si="0"/>
        <v>0</v>
      </c>
      <c r="BC13" s="29">
        <f t="shared" si="31"/>
        <v>0</v>
      </c>
      <c r="BD13" s="29">
        <f t="shared" si="1"/>
        <v>0</v>
      </c>
      <c r="BE13" s="29">
        <f t="shared" si="32"/>
        <v>0</v>
      </c>
      <c r="BF13" s="29">
        <f t="shared" si="2"/>
        <v>3</v>
      </c>
      <c r="BG13" s="29">
        <f t="shared" si="33"/>
        <v>3</v>
      </c>
      <c r="BH13" s="29">
        <f t="shared" si="3"/>
        <v>0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0</v>
      </c>
      <c r="BV13" s="30">
        <f t="shared" si="39"/>
        <v>0</v>
      </c>
      <c r="BX13" s="28">
        <f t="shared" si="40"/>
        <v>120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0</v>
      </c>
      <c r="CC13" s="30">
        <f t="shared" si="45"/>
        <v>120</v>
      </c>
      <c r="CD13" s="156">
        <f t="shared" si="6"/>
        <v>-26.666666666666657</v>
      </c>
      <c r="CE13" s="22" t="str">
        <f t="shared" si="46"/>
        <v>NAO</v>
      </c>
      <c r="CF13" s="156">
        <f t="shared" si="7"/>
        <v>-66.666666666666657</v>
      </c>
      <c r="CG13" s="22" t="str">
        <f t="shared" si="47"/>
        <v>NAO</v>
      </c>
      <c r="CH13" s="156">
        <f t="shared" si="8"/>
        <v>-106.66666666666666</v>
      </c>
      <c r="CI13" s="22" t="str">
        <f t="shared" si="48"/>
        <v>NAO</v>
      </c>
      <c r="CJ13" s="22">
        <f t="shared" si="9"/>
        <v>1.6506189821182942</v>
      </c>
      <c r="CK13" s="22">
        <f t="shared" si="10"/>
        <v>1.6506189821182942</v>
      </c>
      <c r="CM13" s="22">
        <f t="shared" si="11"/>
        <v>0</v>
      </c>
      <c r="CN13" s="22">
        <f t="shared" si="12"/>
        <v>0</v>
      </c>
      <c r="CO13" s="22">
        <f t="shared" si="13"/>
        <v>0</v>
      </c>
      <c r="CP13" s="22">
        <f t="shared" si="14"/>
        <v>13.636363636363637</v>
      </c>
      <c r="CQ13" s="22">
        <f t="shared" si="15"/>
        <v>0</v>
      </c>
      <c r="CR13" s="22">
        <f t="shared" si="16"/>
        <v>0</v>
      </c>
      <c r="CS13" s="22">
        <f t="shared" si="17"/>
        <v>0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 t="e">
        <f t="shared" si="21"/>
        <v>#DIV/0!</v>
      </c>
      <c r="CX13" s="22" t="e">
        <f t="shared" si="22"/>
        <v>#DIV/0!</v>
      </c>
      <c r="CY13" s="22" t="e">
        <f t="shared" si="23"/>
        <v>#DIV/0!</v>
      </c>
      <c r="CZ13" s="22" t="e">
        <f t="shared" si="24"/>
        <v>#DIV/0!</v>
      </c>
      <c r="DA13" s="22" t="e">
        <f t="shared" si="25"/>
        <v>#DIV/0!</v>
      </c>
      <c r="DB13" s="22">
        <f t="shared" si="26"/>
        <v>0</v>
      </c>
      <c r="DC13" s="22">
        <f t="shared" si="27"/>
        <v>0</v>
      </c>
      <c r="DE13" s="22">
        <f t="shared" si="49"/>
        <v>0</v>
      </c>
      <c r="DF13" s="22">
        <f t="shared" si="49"/>
        <v>0</v>
      </c>
      <c r="DG13" s="22">
        <f t="shared" si="50"/>
        <v>0</v>
      </c>
      <c r="DH13" s="22">
        <f t="shared" si="51"/>
        <v>1</v>
      </c>
      <c r="DI13" s="22">
        <f t="shared" si="28"/>
        <v>0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0</v>
      </c>
    </row>
    <row r="14" spans="1:123" s="22" customFormat="1" ht="15.75" thickBot="1">
      <c r="A14" s="104" t="s">
        <v>145</v>
      </c>
      <c r="B14" s="98">
        <v>12</v>
      </c>
      <c r="C14" s="98" t="s">
        <v>157</v>
      </c>
      <c r="D14" s="99" t="s">
        <v>71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99" t="s">
        <v>71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0</v>
      </c>
      <c r="BA14" s="28">
        <f t="shared" si="0"/>
        <v>0</v>
      </c>
      <c r="BB14" s="29">
        <f t="shared" si="0"/>
        <v>0</v>
      </c>
      <c r="BC14" s="29">
        <f t="shared" si="31"/>
        <v>0</v>
      </c>
      <c r="BD14" s="29">
        <f t="shared" si="1"/>
        <v>0</v>
      </c>
      <c r="BE14" s="29">
        <f t="shared" si="32"/>
        <v>0</v>
      </c>
      <c r="BF14" s="29">
        <f t="shared" si="2"/>
        <v>0</v>
      </c>
      <c r="BG14" s="29">
        <f t="shared" si="33"/>
        <v>0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0</v>
      </c>
      <c r="BV14" s="30">
        <f t="shared" si="39"/>
        <v>0</v>
      </c>
      <c r="BX14" s="28">
        <f t="shared" si="40"/>
        <v>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0</v>
      </c>
      <c r="CC14" s="30" t="str">
        <f t="shared" si="45"/>
        <v/>
      </c>
      <c r="CD14" s="156" t="e">
        <f t="shared" si="6"/>
        <v>#VALUE!</v>
      </c>
      <c r="CE14" s="22" t="str">
        <f t="shared" si="46"/>
        <v xml:space="preserve"> </v>
      </c>
      <c r="CF14" s="156" t="e">
        <f t="shared" si="7"/>
        <v>#VALUE!</v>
      </c>
      <c r="CG14" s="22" t="str">
        <f t="shared" si="47"/>
        <v xml:space="preserve"> </v>
      </c>
      <c r="CH14" s="156" t="e">
        <f t="shared" si="8"/>
        <v>#VALUE!</v>
      </c>
      <c r="CI14" s="22" t="str">
        <f t="shared" si="48"/>
        <v xml:space="preserve"> </v>
      </c>
      <c r="CJ14" s="22" t="e">
        <f t="shared" si="9"/>
        <v>#VALUE!</v>
      </c>
      <c r="CK14" s="22" t="e">
        <f t="shared" si="10"/>
        <v>#VALUE!</v>
      </c>
      <c r="CM14" s="22">
        <f t="shared" si="11"/>
        <v>0</v>
      </c>
      <c r="CN14" s="22">
        <f t="shared" si="12"/>
        <v>0</v>
      </c>
      <c r="CO14" s="22">
        <f t="shared" si="13"/>
        <v>0</v>
      </c>
      <c r="CP14" s="22">
        <f t="shared" si="14"/>
        <v>0</v>
      </c>
      <c r="CQ14" s="22">
        <f t="shared" si="15"/>
        <v>0</v>
      </c>
      <c r="CR14" s="22">
        <f t="shared" si="16"/>
        <v>0</v>
      </c>
      <c r="CS14" s="22">
        <f t="shared" si="17"/>
        <v>0</v>
      </c>
      <c r="CT14" s="22" t="e">
        <f t="shared" si="18"/>
        <v>#DIV/0!</v>
      </c>
      <c r="CU14" s="22" t="e">
        <f t="shared" si="19"/>
        <v>#DIV/0!</v>
      </c>
      <c r="CV14" s="22" t="e">
        <f t="shared" si="20"/>
        <v>#DIV/0!</v>
      </c>
      <c r="CW14" s="22" t="e">
        <f t="shared" si="21"/>
        <v>#DIV/0!</v>
      </c>
      <c r="CX14" s="22" t="e">
        <f t="shared" si="22"/>
        <v>#DIV/0!</v>
      </c>
      <c r="CY14" s="22" t="e">
        <f t="shared" si="23"/>
        <v>#DIV/0!</v>
      </c>
      <c r="CZ14" s="22" t="e">
        <f t="shared" si="24"/>
        <v>#DIV/0!</v>
      </c>
      <c r="DA14" s="22" t="e">
        <f t="shared" si="25"/>
        <v>#DIV/0!</v>
      </c>
      <c r="DB14" s="22">
        <f t="shared" si="26"/>
        <v>0</v>
      </c>
      <c r="DC14" s="22">
        <f t="shared" si="27"/>
        <v>0</v>
      </c>
      <c r="DE14" s="22">
        <f t="shared" si="49"/>
        <v>0</v>
      </c>
      <c r="DF14" s="22">
        <f t="shared" si="49"/>
        <v>0</v>
      </c>
      <c r="DG14" s="22">
        <f t="shared" si="50"/>
        <v>0</v>
      </c>
      <c r="DH14" s="22">
        <f t="shared" si="51"/>
        <v>0</v>
      </c>
      <c r="DI14" s="22">
        <f t="shared" si="28"/>
        <v>0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0</v>
      </c>
    </row>
    <row r="15" spans="1:123" ht="15.75" thickBot="1">
      <c r="A15" s="42"/>
      <c r="B15" s="43"/>
      <c r="C15" s="44"/>
      <c r="D15" s="45"/>
      <c r="E15" s="46"/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8"/>
      <c r="U15" s="47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8"/>
      <c r="AK15" s="47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8">
        <f>SUM(AZ3:AZ14)</f>
        <v>22</v>
      </c>
      <c r="BA15" s="49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50"/>
      <c r="BW15" s="42"/>
      <c r="BX15" s="43"/>
      <c r="BY15" s="43"/>
      <c r="BZ15" s="43"/>
      <c r="CA15" s="43"/>
      <c r="CB15" s="43"/>
      <c r="CC15" s="43"/>
      <c r="CD15" s="42"/>
      <c r="CE15" s="42"/>
      <c r="CF15" s="42"/>
      <c r="CG15" s="42"/>
      <c r="CH15" s="42"/>
      <c r="CI15" s="42"/>
    </row>
    <row r="16" spans="1:123" ht="15.75" thickBot="1">
      <c r="C16" s="7" t="s">
        <v>37</v>
      </c>
      <c r="D16" s="7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>
        <v>2</v>
      </c>
      <c r="V16" s="51">
        <v>4</v>
      </c>
      <c r="W16" s="51">
        <v>9</v>
      </c>
      <c r="X16" s="51">
        <v>3</v>
      </c>
      <c r="Y16" s="51"/>
      <c r="Z16" s="51">
        <v>1</v>
      </c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7">
        <f>AZ15/2</f>
        <v>11</v>
      </c>
      <c r="BA16" s="1">
        <f t="shared" ref="BA16:BB16" si="55">SUM(E16,U16,AK16)</f>
        <v>2</v>
      </c>
      <c r="BB16" s="52">
        <f t="shared" si="55"/>
        <v>4</v>
      </c>
      <c r="BC16" s="52"/>
      <c r="BD16" s="52">
        <f>SUM(G16,W16,AM16)</f>
        <v>9</v>
      </c>
      <c r="BE16" s="52"/>
      <c r="BF16" s="52">
        <f>SUM(H16,X16,AN16)</f>
        <v>3</v>
      </c>
      <c r="BG16" s="52"/>
      <c r="BH16" s="52">
        <f>SUM(I16,Y16,AO16)</f>
        <v>0</v>
      </c>
      <c r="BI16" s="52">
        <f>SUM(J16,Z16,AP16)</f>
        <v>1</v>
      </c>
      <c r="BJ16" s="52">
        <f>SUM(K16,AA16,AQ16)</f>
        <v>0</v>
      </c>
      <c r="BK16" s="53">
        <f>SUM(AR16,AB16,L16)</f>
        <v>0</v>
      </c>
      <c r="BL16" s="53">
        <f>SUM(AS16,AC16,M16)</f>
        <v>0</v>
      </c>
      <c r="BM16" s="53"/>
      <c r="BN16" s="53">
        <f>SUM(AT16,AD16,N16)</f>
        <v>0</v>
      </c>
      <c r="BO16" s="53"/>
      <c r="BP16" s="53">
        <f>SUM(AU16,AE16,O16)</f>
        <v>0</v>
      </c>
      <c r="BQ16" s="53">
        <f>SUM(AV16,AF16,P16)</f>
        <v>0</v>
      </c>
      <c r="BR16" s="53">
        <f>SUM(AW16,AG16,Q16)</f>
        <v>0</v>
      </c>
      <c r="BS16" s="53"/>
      <c r="BT16" s="53">
        <f>SUM(AX16,AH16,R16)</f>
        <v>0</v>
      </c>
      <c r="BU16" s="53"/>
      <c r="BV16" s="54">
        <f>SUM(AY16,AI16,S16)</f>
        <v>0</v>
      </c>
      <c r="CA16" s="55"/>
      <c r="CB16" s="55"/>
      <c r="CC16">
        <f>SUM(CC3:CC14)</f>
        <v>7270</v>
      </c>
    </row>
    <row r="17" spans="3:107">
      <c r="BI17" s="20"/>
      <c r="BY17" s="20"/>
      <c r="CJ17" t="e">
        <f>SUM(CJ3:CJ14)</f>
        <v>#VALUE!</v>
      </c>
      <c r="CK17" t="e">
        <f>SUM(CK3:CK14)</f>
        <v>#VALUE!</v>
      </c>
      <c r="CM17">
        <f t="shared" ref="CM17:DC17" si="56">SUM(CM3:CM14)</f>
        <v>100</v>
      </c>
      <c r="CN17">
        <f t="shared" si="56"/>
        <v>100</v>
      </c>
      <c r="CO17">
        <f t="shared" si="56"/>
        <v>100</v>
      </c>
      <c r="CP17">
        <f t="shared" si="56"/>
        <v>100.00000000000001</v>
      </c>
      <c r="CQ17">
        <f t="shared" si="56"/>
        <v>100</v>
      </c>
      <c r="CR17">
        <f t="shared" si="56"/>
        <v>100</v>
      </c>
      <c r="CS17">
        <f t="shared" si="56"/>
        <v>100</v>
      </c>
      <c r="CT17" t="e">
        <f t="shared" si="56"/>
        <v>#DIV/0!</v>
      </c>
      <c r="CU17" t="e">
        <f t="shared" si="56"/>
        <v>#DIV/0!</v>
      </c>
      <c r="CV17" t="e">
        <f t="shared" si="56"/>
        <v>#DIV/0!</v>
      </c>
      <c r="CW17" t="e">
        <f t="shared" si="56"/>
        <v>#DIV/0!</v>
      </c>
      <c r="CX17" t="e">
        <f t="shared" si="56"/>
        <v>#DIV/0!</v>
      </c>
      <c r="CY17" t="e">
        <f t="shared" si="56"/>
        <v>#DIV/0!</v>
      </c>
      <c r="CZ17" t="e">
        <f t="shared" si="56"/>
        <v>#DIV/0!</v>
      </c>
      <c r="DA17" t="e">
        <f t="shared" si="56"/>
        <v>#DIV/0!</v>
      </c>
      <c r="DB17">
        <f t="shared" si="56"/>
        <v>100</v>
      </c>
      <c r="DC17">
        <f t="shared" si="56"/>
        <v>100</v>
      </c>
    </row>
    <row r="18" spans="3:107" ht="15.75" thickBot="1"/>
    <row r="19" spans="3:107" ht="15.75" thickBot="1">
      <c r="D19" t="s">
        <v>38</v>
      </c>
      <c r="E19" t="s">
        <v>39</v>
      </c>
      <c r="F19" t="s">
        <v>40</v>
      </c>
      <c r="U19" s="55"/>
      <c r="BA19" s="16" t="s">
        <v>8</v>
      </c>
      <c r="BB19" s="17" t="s">
        <v>9</v>
      </c>
      <c r="BC19" s="17"/>
      <c r="BD19" s="17" t="s">
        <v>10</v>
      </c>
      <c r="BE19" s="17"/>
      <c r="BF19" s="17" t="s">
        <v>11</v>
      </c>
      <c r="BG19" s="17"/>
      <c r="BH19" s="17" t="s">
        <v>12</v>
      </c>
      <c r="BI19" s="17" t="s">
        <v>13</v>
      </c>
      <c r="BJ19" s="17" t="s">
        <v>14</v>
      </c>
      <c r="BK19" s="17" t="s">
        <v>15</v>
      </c>
      <c r="BL19" s="17" t="s">
        <v>16</v>
      </c>
      <c r="BM19" s="17"/>
      <c r="BN19" s="17" t="s">
        <v>17</v>
      </c>
      <c r="BO19" s="17"/>
      <c r="BP19" s="17" t="s">
        <v>27</v>
      </c>
      <c r="BQ19" s="17" t="s">
        <v>19</v>
      </c>
      <c r="BR19" s="17" t="s">
        <v>20</v>
      </c>
      <c r="BS19" s="17"/>
      <c r="BT19" s="17" t="s">
        <v>21</v>
      </c>
      <c r="BU19" s="17"/>
      <c r="BV19" s="19" t="s">
        <v>22</v>
      </c>
      <c r="BW19" s="189" t="s">
        <v>41</v>
      </c>
      <c r="BX19" s="190"/>
      <c r="BY19" s="190"/>
      <c r="BZ19" s="190"/>
      <c r="CA19" s="191"/>
      <c r="CB19" s="176" t="s">
        <v>288</v>
      </c>
      <c r="CC19" s="177"/>
    </row>
    <row r="20" spans="3:107" ht="15.75" thickBot="1">
      <c r="D20">
        <v>2007</v>
      </c>
      <c r="E20">
        <v>2008</v>
      </c>
      <c r="F20">
        <v>2009</v>
      </c>
      <c r="G20" t="s">
        <v>42</v>
      </c>
      <c r="AY20" s="178" t="s">
        <v>43</v>
      </c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80" t="s">
        <v>44</v>
      </c>
      <c r="BX20" s="181"/>
      <c r="BY20" s="56"/>
      <c r="BZ20" s="56"/>
      <c r="CA20" s="57">
        <f>SUM(BA22:BV22)</f>
        <v>100</v>
      </c>
      <c r="CB20" s="157">
        <v>0.8</v>
      </c>
      <c r="CC20" s="60">
        <f>PERCENTILE($CC$1:$CC14,0.8)</f>
        <v>830</v>
      </c>
    </row>
    <row r="21" spans="3:107" ht="15.75" thickBot="1">
      <c r="C21" t="s">
        <v>45</v>
      </c>
      <c r="D21">
        <f>COUNTIF(D3:D14,"P")</f>
        <v>11</v>
      </c>
      <c r="E21">
        <f>COUNTIF(T3:T14,"P")</f>
        <v>11</v>
      </c>
      <c r="G21">
        <f>AVERAGE(D21:F21)</f>
        <v>11</v>
      </c>
      <c r="AP21" s="55"/>
      <c r="AQ21" s="55"/>
      <c r="AR21" s="55"/>
      <c r="AS21" s="55"/>
      <c r="AT21" s="55"/>
      <c r="AU21" s="55"/>
      <c r="AV21" s="55"/>
      <c r="AW21" s="55"/>
      <c r="AX21" s="55"/>
      <c r="AY21" s="1" t="s">
        <v>46</v>
      </c>
      <c r="AZ21" s="58"/>
      <c r="BA21" s="59">
        <f>SUM(BA3:BA14)</f>
        <v>13</v>
      </c>
      <c r="BB21" s="59">
        <f>SUM(BB3:BB14)</f>
        <v>32</v>
      </c>
      <c r="BC21" s="59"/>
      <c r="BD21" s="59">
        <f>SUM(BD3:BD14)</f>
        <v>40</v>
      </c>
      <c r="BE21" s="59"/>
      <c r="BF21" s="59">
        <f>SUM(BF3:BF14)</f>
        <v>22</v>
      </c>
      <c r="BG21" s="59"/>
      <c r="BH21" s="59">
        <f>SUM(BH3:BH14)</f>
        <v>2</v>
      </c>
      <c r="BI21" s="59">
        <f>SUM(BI3:BI14)</f>
        <v>4</v>
      </c>
      <c r="BJ21" s="59">
        <f>SUM(BJ3:BJ14)</f>
        <v>2</v>
      </c>
      <c r="BK21" s="59">
        <f>SUM(BK3:BK14)</f>
        <v>0</v>
      </c>
      <c r="BL21" s="59">
        <f>SUM(BL3:BL14)</f>
        <v>0</v>
      </c>
      <c r="BM21" s="59"/>
      <c r="BN21" s="59">
        <f>SUM(BN3:BN14)</f>
        <v>0</v>
      </c>
      <c r="BO21" s="59">
        <f>SUM(BO3:BO14)</f>
        <v>0</v>
      </c>
      <c r="BP21" s="59">
        <f>SUM(BP3:BP14)</f>
        <v>0</v>
      </c>
      <c r="BQ21" s="59">
        <f>SUM(BQ3:BQ14)</f>
        <v>0</v>
      </c>
      <c r="BR21" s="59">
        <f>SUM(BR3:BR14)</f>
        <v>0</v>
      </c>
      <c r="BS21" s="59"/>
      <c r="BT21" s="59">
        <f>SUM(BT3:BT14)</f>
        <v>0</v>
      </c>
      <c r="BU21" s="59">
        <f>SUM(BU3:BU14)</f>
        <v>5</v>
      </c>
      <c r="BV21" s="59">
        <f>SUM(BV3:BV14)</f>
        <v>4</v>
      </c>
      <c r="BW21" s="192" t="s">
        <v>29</v>
      </c>
      <c r="BX21" s="193"/>
      <c r="BY21" s="60"/>
      <c r="BZ21" s="60"/>
      <c r="CA21" s="61">
        <f>SUM(BA22:BJ22)</f>
        <v>96</v>
      </c>
      <c r="CB21" s="167">
        <v>0.75</v>
      </c>
      <c r="CC21" s="60">
        <f>PERCENTILE($CC$1:$CC14,0.75)</f>
        <v>795</v>
      </c>
    </row>
    <row r="22" spans="3:107" ht="15.75" thickBot="1">
      <c r="C22" t="s">
        <v>47</v>
      </c>
      <c r="D22">
        <f>COUNTIF(D3:D14,"C")</f>
        <v>1</v>
      </c>
      <c r="E22">
        <f>COUNTIF(T3:T14,"C")</f>
        <v>1</v>
      </c>
      <c r="F22">
        <f>COUNTIF(A3:AJ14,"C")</f>
        <v>2</v>
      </c>
      <c r="G22">
        <f>AVERAGE(D22:F22)</f>
        <v>1.3333333333333333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1" t="s">
        <v>48</v>
      </c>
      <c r="AZ22" s="58"/>
      <c r="BA22" s="52">
        <f>BA21-BA16</f>
        <v>11</v>
      </c>
      <c r="BB22" s="52">
        <f t="shared" ref="BB22:BV22" si="57">BB21-BB16</f>
        <v>28</v>
      </c>
      <c r="BC22" s="52"/>
      <c r="BD22" s="52">
        <f t="shared" si="57"/>
        <v>31</v>
      </c>
      <c r="BE22" s="52"/>
      <c r="BF22" s="52">
        <f t="shared" si="57"/>
        <v>19</v>
      </c>
      <c r="BG22" s="52"/>
      <c r="BH22" s="52">
        <f t="shared" si="57"/>
        <v>2</v>
      </c>
      <c r="BI22" s="52">
        <f t="shared" si="57"/>
        <v>3</v>
      </c>
      <c r="BJ22" s="52">
        <f t="shared" si="57"/>
        <v>2</v>
      </c>
      <c r="BK22" s="52">
        <f t="shared" si="57"/>
        <v>0</v>
      </c>
      <c r="BL22" s="52">
        <f t="shared" si="57"/>
        <v>0</v>
      </c>
      <c r="BM22" s="52"/>
      <c r="BN22" s="52">
        <f t="shared" si="57"/>
        <v>0</v>
      </c>
      <c r="BO22" s="52"/>
      <c r="BP22" s="52">
        <f t="shared" si="57"/>
        <v>0</v>
      </c>
      <c r="BQ22" s="52">
        <f t="shared" si="57"/>
        <v>0</v>
      </c>
      <c r="BR22" s="52">
        <f t="shared" si="57"/>
        <v>0</v>
      </c>
      <c r="BS22" s="52"/>
      <c r="BT22" s="52">
        <f t="shared" si="57"/>
        <v>0</v>
      </c>
      <c r="BU22" s="52"/>
      <c r="BV22" s="52">
        <f t="shared" si="57"/>
        <v>4</v>
      </c>
      <c r="BW22" s="192" t="s">
        <v>49</v>
      </c>
      <c r="BX22" s="193"/>
      <c r="BY22" s="60"/>
      <c r="BZ22" s="60"/>
      <c r="CA22" s="61">
        <f>SUM(BK22:BP22)</f>
        <v>0</v>
      </c>
      <c r="CB22" s="157">
        <v>0.7</v>
      </c>
      <c r="CC22" s="60">
        <f>PERCENTILE($CC$1:$CC14,0.7)</f>
        <v>760</v>
      </c>
    </row>
    <row r="23" spans="3:107" ht="15.75" thickBot="1">
      <c r="C23" t="s">
        <v>50</v>
      </c>
      <c r="D23">
        <f>COUNTIF(D3:D14,"V")</f>
        <v>0</v>
      </c>
      <c r="E23">
        <f>COUNTIF(T3:T14,"V")</f>
        <v>0</v>
      </c>
      <c r="F23">
        <f>COUNTIF(AJ3:AJ14,"V")</f>
        <v>0</v>
      </c>
      <c r="G23">
        <f>AVERAGE(D23:F23)</f>
        <v>0</v>
      </c>
      <c r="AP23" s="55"/>
      <c r="AQ23" s="55"/>
      <c r="AR23" s="55"/>
      <c r="AS23" s="55"/>
      <c r="AT23" s="55"/>
      <c r="AU23" s="55"/>
      <c r="AV23" s="55"/>
      <c r="AW23" s="55"/>
      <c r="AX23" s="55"/>
      <c r="AY23" s="1" t="s">
        <v>51</v>
      </c>
      <c r="AZ23" s="58"/>
      <c r="BA23" s="58">
        <f>BA22*100</f>
        <v>1100</v>
      </c>
      <c r="BB23" s="5">
        <f>BB22*80</f>
        <v>2240</v>
      </c>
      <c r="BC23" s="5"/>
      <c r="BD23" s="5">
        <f>BD22*60</f>
        <v>1860</v>
      </c>
      <c r="BE23" s="5"/>
      <c r="BF23" s="5">
        <f>BF22*40</f>
        <v>760</v>
      </c>
      <c r="BG23" s="5"/>
      <c r="BH23" s="5">
        <f>BH22*20</f>
        <v>40</v>
      </c>
      <c r="BI23" s="5">
        <f>BI22*10</f>
        <v>30</v>
      </c>
      <c r="BJ23" s="5">
        <f>BJ22*5</f>
        <v>10</v>
      </c>
      <c r="BK23" s="5">
        <f>BK22*200</f>
        <v>0</v>
      </c>
      <c r="BL23" s="5">
        <f>BL22*100</f>
        <v>0</v>
      </c>
      <c r="BM23" s="5"/>
      <c r="BN23" s="5">
        <f>BN22*50</f>
        <v>0</v>
      </c>
      <c r="BO23" s="5"/>
      <c r="BP23" s="5">
        <f>BP22*25</f>
        <v>0</v>
      </c>
      <c r="BQ23" s="5">
        <f>BQ22*100</f>
        <v>0</v>
      </c>
      <c r="BR23" s="5">
        <f>BR22*50</f>
        <v>0</v>
      </c>
      <c r="BS23" s="5"/>
      <c r="BT23" s="5">
        <f>BT22*25</f>
        <v>0</v>
      </c>
      <c r="BU23" s="5"/>
      <c r="BV23" s="1">
        <f>BV22*10</f>
        <v>40</v>
      </c>
      <c r="BW23" s="194" t="s">
        <v>52</v>
      </c>
      <c r="BX23" s="195"/>
      <c r="BY23" s="62"/>
      <c r="BZ23" s="62"/>
      <c r="CA23" s="63">
        <f>SUM(BQ22:BV22)</f>
        <v>4</v>
      </c>
      <c r="CB23" s="157">
        <v>0.6</v>
      </c>
      <c r="CC23" s="60">
        <f>PERCENTILE($CC$1:$CC14,0.6)</f>
        <v>710</v>
      </c>
    </row>
    <row r="24" spans="3:107" ht="15.75" thickBot="1">
      <c r="C24" t="s">
        <v>34</v>
      </c>
      <c r="D24">
        <f>SUM(D21:D23)</f>
        <v>12</v>
      </c>
      <c r="E24">
        <f>SUM(E21:E23)</f>
        <v>12</v>
      </c>
      <c r="G24">
        <f>AVERAGE(D24:F24)</f>
        <v>12</v>
      </c>
      <c r="AY24" s="64" t="s">
        <v>53</v>
      </c>
      <c r="AZ24" s="65"/>
      <c r="BA24" s="58">
        <f>SUM(BA23:BV23)</f>
        <v>6080</v>
      </c>
      <c r="BB24" s="66">
        <f>BA24/AZ16</f>
        <v>552.72727272727275</v>
      </c>
      <c r="BC24" s="32"/>
      <c r="BW24" s="196" t="s">
        <v>51</v>
      </c>
      <c r="BX24" s="67" t="s">
        <v>54</v>
      </c>
      <c r="BY24" s="56"/>
      <c r="BZ24" s="56"/>
      <c r="CA24" s="68">
        <f>AVERAGE(CC3:CC14)</f>
        <v>660.90909090909088</v>
      </c>
      <c r="CB24" s="157">
        <v>0.5</v>
      </c>
      <c r="CC24" s="60">
        <f>PERCENTILE($CC$1:$CC14,0.5)</f>
        <v>600</v>
      </c>
    </row>
    <row r="25" spans="3:107" ht="15.75" thickBot="1">
      <c r="AY25" s="6"/>
      <c r="AZ25" s="8"/>
      <c r="BA25" s="5">
        <f>(SUM($AZ$3:$AZ$14))*($CE$2/3)</f>
        <v>1613.3333333333333</v>
      </c>
      <c r="BB25" s="199" t="str">
        <f>IF(BA24&gt;BA25,"ATINGE CONCEITO 3","NAO")</f>
        <v>ATINGE CONCEITO 3</v>
      </c>
      <c r="BC25" s="200"/>
      <c r="BD25" s="200"/>
      <c r="BE25" s="200"/>
      <c r="BF25" s="200"/>
      <c r="BG25" s="200"/>
      <c r="BH25" s="200"/>
      <c r="BW25" s="197"/>
      <c r="BX25" s="69" t="s">
        <v>55</v>
      </c>
      <c r="BY25" s="60"/>
      <c r="BZ25" s="60"/>
      <c r="CA25" s="61">
        <f>QUARTILE(CC3:CC14,1)</f>
        <v>360</v>
      </c>
      <c r="CB25" s="157">
        <v>0.4</v>
      </c>
      <c r="CC25" s="60">
        <f>PERCENTILE($CC$1:$CC14,0.4)</f>
        <v>520</v>
      </c>
    </row>
    <row r="26" spans="3:107" ht="15.75" thickBot="1">
      <c r="AY26" s="70" t="s">
        <v>56</v>
      </c>
      <c r="AZ26" s="71"/>
      <c r="BA26" s="5">
        <f>(SUM($AZ$3:$AZ$14))*($CG$2/3)</f>
        <v>2053.333333333333</v>
      </c>
      <c r="BB26" s="199" t="str">
        <f>IF(BA24&gt;=BA26,"ATINGE CONCEITO 4","NAO")</f>
        <v>ATINGE CONCEITO 4</v>
      </c>
      <c r="BC26" s="200"/>
      <c r="BD26" s="200"/>
      <c r="BE26" s="200"/>
      <c r="BF26" s="200"/>
      <c r="BG26" s="200"/>
      <c r="BH26" s="200"/>
      <c r="BW26" s="197"/>
      <c r="BX26" s="69" t="s">
        <v>57</v>
      </c>
      <c r="BY26" s="60"/>
      <c r="BZ26" s="60"/>
      <c r="CA26" s="72">
        <f>MEDIAN(CC3:CC14)</f>
        <v>600</v>
      </c>
      <c r="CB26" s="167">
        <v>0.35</v>
      </c>
      <c r="CC26" s="60">
        <f>PERCENTILE($CC$1:$CC14,0.35)</f>
        <v>470</v>
      </c>
    </row>
    <row r="27" spans="3:107" ht="15.75" thickBot="1">
      <c r="AY27" s="64"/>
      <c r="AZ27" s="65"/>
      <c r="BA27" s="5">
        <f>(SUM($AZ$3:$AZ$14))*($CI$2/3)</f>
        <v>2493.333333333333</v>
      </c>
      <c r="BB27" s="199" t="str">
        <f>IF(BA24&gt;=BA27,"ATINGE CONCEITO 5","NAO")</f>
        <v>ATINGE CONCEITO 5</v>
      </c>
      <c r="BC27" s="200"/>
      <c r="BD27" s="200"/>
      <c r="BE27" s="200"/>
      <c r="BF27" s="200"/>
      <c r="BG27" s="200"/>
      <c r="BH27" s="200"/>
      <c r="BW27" s="197"/>
      <c r="BX27" s="69" t="s">
        <v>58</v>
      </c>
      <c r="BY27" s="60"/>
      <c r="BZ27" s="60"/>
      <c r="CA27" s="61">
        <f>QUARTILE(CC3:CC14,3)</f>
        <v>795</v>
      </c>
      <c r="CB27" s="157">
        <v>0.3</v>
      </c>
      <c r="CC27" s="60">
        <f>PERCENTILE($CC$1:$CC14,0.3)</f>
        <v>420</v>
      </c>
    </row>
    <row r="28" spans="3:107" ht="15.75" thickBot="1">
      <c r="BW28" s="198"/>
      <c r="BX28" s="73" t="s">
        <v>59</v>
      </c>
      <c r="BY28" s="62"/>
      <c r="BZ28" s="62"/>
      <c r="CA28" s="63">
        <f>QUARTILE(CC3:CC14,4)</f>
        <v>1760</v>
      </c>
    </row>
    <row r="29" spans="3:107" ht="15.75" thickBot="1"/>
    <row r="30" spans="3:107" ht="15.75" thickBot="1">
      <c r="AY30" s="178" t="s">
        <v>60</v>
      </c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84"/>
    </row>
    <row r="31" spans="3:107" ht="15.75" thickBot="1">
      <c r="AY31" s="74"/>
      <c r="AZ31" s="58"/>
      <c r="BA31" s="1" t="s">
        <v>61</v>
      </c>
      <c r="BB31" s="52"/>
      <c r="BC31" s="52"/>
      <c r="BD31" s="52" t="s">
        <v>62</v>
      </c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8"/>
    </row>
    <row r="32" spans="3:107" ht="15.75" thickBot="1">
      <c r="AY32" s="1" t="s">
        <v>63</v>
      </c>
      <c r="AZ32" s="58"/>
      <c r="BA32" s="202">
        <f>AZ16-COUNTIF(CE3:CE14,"=NAO")</f>
        <v>10</v>
      </c>
      <c r="BB32" s="183"/>
      <c r="BC32" s="88"/>
      <c r="BD32" s="203">
        <f>(BA32/G21)*100</f>
        <v>90.909090909090907</v>
      </c>
      <c r="BE32" s="204"/>
      <c r="BF32" s="205"/>
      <c r="BG32" s="87"/>
      <c r="BH32" s="52" t="str">
        <f>IF(BD32&gt;=80,"ATINGEM CONCEITO 3","NAO")</f>
        <v>ATINGEM CONCEITO 3</v>
      </c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8"/>
    </row>
    <row r="33" spans="51:74" ht="15.75" thickBot="1">
      <c r="AY33" s="1" t="s">
        <v>64</v>
      </c>
      <c r="AZ33" s="58"/>
      <c r="BA33" s="202">
        <f>AZ16-COUNTIF(CG3:CG14,"=NAO")</f>
        <v>9</v>
      </c>
      <c r="BB33" s="183"/>
      <c r="BC33" s="88"/>
      <c r="BD33" s="203">
        <f>(BA33/G21)*100</f>
        <v>81.818181818181827</v>
      </c>
      <c r="BE33" s="204"/>
      <c r="BF33" s="205"/>
      <c r="BG33" s="87"/>
      <c r="BH33" s="52" t="str">
        <f>IF(BD33&gt;=80," ATINGEM CONCEITO 4","NAO")</f>
        <v xml:space="preserve"> ATINGEM CONCEITO 4</v>
      </c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4" spans="51:74" ht="15.75" thickBot="1">
      <c r="AY34" s="206" t="s">
        <v>65</v>
      </c>
      <c r="AZ34" s="207"/>
      <c r="BA34" s="202">
        <f>AZ16-COUNTIF(CI3:CI14,"=NAO")</f>
        <v>9</v>
      </c>
      <c r="BB34" s="183"/>
      <c r="BC34" s="88"/>
      <c r="BD34" s="203">
        <f>(BA34/G21)*100</f>
        <v>81.818181818181827</v>
      </c>
      <c r="BE34" s="204"/>
      <c r="BF34" s="205"/>
      <c r="BG34" s="87"/>
      <c r="BH34" s="52" t="str">
        <f>IF(BD34&gt;=80,"ATINGEM CONCEITO 5","NAO")</f>
        <v>ATINGEM CONCEITO 5</v>
      </c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8"/>
    </row>
    <row r="36" spans="51:74" ht="15.75" thickBot="1"/>
    <row r="37" spans="51:74" ht="15.75" thickBot="1">
      <c r="AY37" s="208" t="s">
        <v>66</v>
      </c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10"/>
    </row>
    <row r="38" spans="51:74" ht="15.75" thickBot="1">
      <c r="AY38" t="s">
        <v>42</v>
      </c>
      <c r="AZ38">
        <f>G21</f>
        <v>11</v>
      </c>
      <c r="BA38" s="75" t="s">
        <v>8</v>
      </c>
      <c r="BB38" s="76" t="s">
        <v>9</v>
      </c>
      <c r="BC38" s="76"/>
      <c r="BD38" s="76" t="s">
        <v>10</v>
      </c>
      <c r="BE38" s="76"/>
      <c r="BF38" s="76" t="s">
        <v>11</v>
      </c>
      <c r="BG38" s="76"/>
      <c r="BH38" s="76" t="s">
        <v>12</v>
      </c>
      <c r="BI38" s="76" t="s">
        <v>13</v>
      </c>
      <c r="BJ38" s="76" t="s">
        <v>14</v>
      </c>
      <c r="BK38" s="76" t="s">
        <v>15</v>
      </c>
      <c r="BL38" s="76" t="s">
        <v>16</v>
      </c>
      <c r="BM38" s="76"/>
      <c r="BN38" s="76" t="s">
        <v>17</v>
      </c>
      <c r="BO38" s="76"/>
      <c r="BP38" s="76" t="s">
        <v>27</v>
      </c>
      <c r="BQ38" s="76" t="s">
        <v>19</v>
      </c>
      <c r="BR38" s="76" t="s">
        <v>20</v>
      </c>
      <c r="BS38" s="76"/>
      <c r="BT38" s="76" t="s">
        <v>21</v>
      </c>
      <c r="BU38" s="76"/>
      <c r="BV38" s="77" t="s">
        <v>22</v>
      </c>
    </row>
    <row r="39" spans="51:74">
      <c r="AY39" t="s">
        <v>67</v>
      </c>
      <c r="BA39">
        <f>COUNTIF(BA3:BA14,"&gt;0")</f>
        <v>5</v>
      </c>
      <c r="BB39">
        <f>COUNTIF(BB3:BB14,"&gt;0")</f>
        <v>8</v>
      </c>
      <c r="BD39">
        <f>COUNTIF(BD3:BD14,"&gt;0")</f>
        <v>9</v>
      </c>
      <c r="BF39">
        <f>COUNTIF(BF3:BF14,"&gt;0")</f>
        <v>9</v>
      </c>
      <c r="BH39">
        <f t="shared" ref="BH39:BV39" si="58">COUNTIF(BH3:BH14,"&gt;0")</f>
        <v>2</v>
      </c>
      <c r="BI39">
        <f t="shared" si="58"/>
        <v>3</v>
      </c>
      <c r="BJ39">
        <f t="shared" si="58"/>
        <v>1</v>
      </c>
      <c r="BK39">
        <f t="shared" si="58"/>
        <v>0</v>
      </c>
      <c r="BL39">
        <f t="shared" si="58"/>
        <v>0</v>
      </c>
      <c r="BM39">
        <f t="shared" si="58"/>
        <v>0</v>
      </c>
      <c r="BN39">
        <f t="shared" si="58"/>
        <v>0</v>
      </c>
      <c r="BO39">
        <f t="shared" si="58"/>
        <v>0</v>
      </c>
      <c r="BP39">
        <f t="shared" si="58"/>
        <v>0</v>
      </c>
      <c r="BQ39">
        <f t="shared" si="58"/>
        <v>0</v>
      </c>
      <c r="BR39">
        <f t="shared" si="58"/>
        <v>0</v>
      </c>
      <c r="BS39">
        <f t="shared" si="58"/>
        <v>0</v>
      </c>
      <c r="BT39">
        <f t="shared" si="58"/>
        <v>0</v>
      </c>
      <c r="BU39">
        <f t="shared" si="58"/>
        <v>2</v>
      </c>
      <c r="BV39">
        <f t="shared" si="58"/>
        <v>2</v>
      </c>
    </row>
    <row r="40" spans="51:74">
      <c r="AY40" t="s">
        <v>68</v>
      </c>
      <c r="BA40" s="78">
        <f>BA39/$AZ$38*100</f>
        <v>45.454545454545453</v>
      </c>
      <c r="BB40" s="78">
        <f t="shared" ref="BB40:BV40" si="59">BB39/$AZ$38*100</f>
        <v>72.727272727272734</v>
      </c>
      <c r="BC40" s="78"/>
      <c r="BD40" s="78">
        <f t="shared" si="59"/>
        <v>81.818181818181827</v>
      </c>
      <c r="BE40" s="78"/>
      <c r="BF40" s="78">
        <f t="shared" si="59"/>
        <v>81.818181818181827</v>
      </c>
      <c r="BG40" s="78"/>
      <c r="BH40" s="78">
        <f t="shared" si="59"/>
        <v>18.181818181818183</v>
      </c>
      <c r="BI40" s="78">
        <f t="shared" si="59"/>
        <v>27.27272727272727</v>
      </c>
      <c r="BJ40" s="78">
        <f t="shared" si="59"/>
        <v>9.0909090909090917</v>
      </c>
      <c r="BK40" s="78">
        <f t="shared" si="59"/>
        <v>0</v>
      </c>
      <c r="BL40" s="78">
        <f t="shared" si="59"/>
        <v>0</v>
      </c>
      <c r="BM40" s="78">
        <f t="shared" si="59"/>
        <v>0</v>
      </c>
      <c r="BN40" s="78">
        <f t="shared" si="59"/>
        <v>0</v>
      </c>
      <c r="BO40" s="78">
        <f t="shared" si="59"/>
        <v>0</v>
      </c>
      <c r="BP40" s="78">
        <f t="shared" si="59"/>
        <v>0</v>
      </c>
      <c r="BQ40" s="78">
        <f t="shared" si="59"/>
        <v>0</v>
      </c>
      <c r="BR40" s="78">
        <f t="shared" si="59"/>
        <v>0</v>
      </c>
      <c r="BS40" s="78">
        <f t="shared" si="59"/>
        <v>0</v>
      </c>
      <c r="BT40" s="78">
        <f t="shared" si="59"/>
        <v>0</v>
      </c>
      <c r="BU40" s="78">
        <f t="shared" si="59"/>
        <v>18.181818181818183</v>
      </c>
      <c r="BV40" s="78">
        <f t="shared" si="59"/>
        <v>18.181818181818183</v>
      </c>
    </row>
    <row r="41" spans="51:74" ht="15.75" thickBot="1">
      <c r="BA41" t="s">
        <v>29</v>
      </c>
      <c r="BK41" t="s">
        <v>49</v>
      </c>
      <c r="BQ41" t="s">
        <v>52</v>
      </c>
    </row>
    <row r="42" spans="51:74" ht="15.75" thickBot="1">
      <c r="AY42" t="s">
        <v>23</v>
      </c>
      <c r="BA42" s="174">
        <f>COUNTIF(BC3:BC14,"&gt;0")/$AZ$38*100</f>
        <v>72.727272727272734</v>
      </c>
      <c r="BB42" s="175"/>
      <c r="BC42" s="79"/>
      <c r="BJ42" t="s">
        <v>26</v>
      </c>
      <c r="BK42" s="174">
        <f>COUNTIF(BM3:BM14,"&gt;0")/$AZ$38*100</f>
        <v>0</v>
      </c>
      <c r="BL42" s="175"/>
      <c r="BM42" s="79"/>
      <c r="BP42" t="s">
        <v>28</v>
      </c>
      <c r="BQ42" s="174">
        <f>COUNTIF(BS3:BS14,"&gt;0")/$AZ$38*100</f>
        <v>0</v>
      </c>
      <c r="BR42" s="175"/>
      <c r="BS42" s="79"/>
    </row>
    <row r="43" spans="51:74" ht="15.75" thickBot="1">
      <c r="AY43" t="s">
        <v>24</v>
      </c>
      <c r="BA43" s="211">
        <f>COUNTIF(BE3:BE106,"&gt;0")/$AZ$38*100</f>
        <v>90.909090909090907</v>
      </c>
      <c r="BB43" s="212"/>
      <c r="BC43" s="212"/>
      <c r="BD43" s="213"/>
      <c r="BE43" s="79"/>
    </row>
    <row r="44" spans="51:74" ht="15.75" thickBot="1">
      <c r="AY44" t="s">
        <v>69</v>
      </c>
      <c r="BA44" s="174">
        <f>COUNTIF(BG3:BG14,"&gt;0")/$AZ$38*100</f>
        <v>100</v>
      </c>
      <c r="BB44" s="201"/>
      <c r="BC44" s="201"/>
      <c r="BD44" s="201"/>
      <c r="BE44" s="201"/>
      <c r="BF44" s="175"/>
      <c r="BG44" s="55"/>
    </row>
    <row r="45" spans="51:74" ht="15.75" thickBot="1"/>
    <row r="46" spans="51:74" ht="15.75" thickBot="1">
      <c r="AY46" t="s">
        <v>23</v>
      </c>
      <c r="BA46" s="174">
        <f>COUNTIF(BC3:BC14,"&gt;1")/$AZ$38*100</f>
        <v>72.727272727272734</v>
      </c>
      <c r="BB46" s="175"/>
    </row>
  </sheetData>
  <protectedRanges>
    <protectedRange password="E804" sqref="T95:AI95" name="Dados da produção_1"/>
  </protectedRanges>
  <mergeCells count="30">
    <mergeCell ref="BA44:BF44"/>
    <mergeCell ref="AY30:BV30"/>
    <mergeCell ref="BA32:BB32"/>
    <mergeCell ref="BD32:BF32"/>
    <mergeCell ref="BA33:BB33"/>
    <mergeCell ref="BD33:BF33"/>
    <mergeCell ref="AY34:AZ34"/>
    <mergeCell ref="BA34:BB34"/>
    <mergeCell ref="BD34:BF34"/>
    <mergeCell ref="AY37:BV37"/>
    <mergeCell ref="BA42:BB42"/>
    <mergeCell ref="BK42:BL42"/>
    <mergeCell ref="BQ42:BR42"/>
    <mergeCell ref="BA43:BD43"/>
    <mergeCell ref="BA46:BB46"/>
    <mergeCell ref="CB19:CC19"/>
    <mergeCell ref="AY20:BV20"/>
    <mergeCell ref="BW20:BX20"/>
    <mergeCell ref="E1:S1"/>
    <mergeCell ref="U1:AI1"/>
    <mergeCell ref="AK1:AY1"/>
    <mergeCell ref="BA1:BV1"/>
    <mergeCell ref="BW19:CA19"/>
    <mergeCell ref="BW21:BX21"/>
    <mergeCell ref="BW22:BX22"/>
    <mergeCell ref="BW23:BX23"/>
    <mergeCell ref="BW24:BW28"/>
    <mergeCell ref="BB25:BH25"/>
    <mergeCell ref="BB26:BH26"/>
    <mergeCell ref="BB27:BH27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DS57"/>
  <sheetViews>
    <sheetView topLeftCell="AS26" workbookViewId="0">
      <selection activeCell="BA58" sqref="BA58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158</v>
      </c>
      <c r="B3" s="97">
        <v>1</v>
      </c>
      <c r="C3" s="98" t="s">
        <v>159</v>
      </c>
      <c r="D3" s="99" t="s">
        <v>36</v>
      </c>
      <c r="E3" s="120"/>
      <c r="F3" s="121"/>
      <c r="G3" s="121">
        <v>11</v>
      </c>
      <c r="H3" s="121">
        <v>6</v>
      </c>
      <c r="I3" s="121"/>
      <c r="J3" s="121"/>
      <c r="K3" s="122">
        <v>2</v>
      </c>
      <c r="L3" s="105"/>
      <c r="M3" s="81"/>
      <c r="N3" s="81"/>
      <c r="O3" s="123"/>
      <c r="P3" s="33"/>
      <c r="Q3" s="34"/>
      <c r="R3" s="34"/>
      <c r="S3" s="57"/>
      <c r="T3" s="99" t="s">
        <v>36</v>
      </c>
      <c r="U3" s="124"/>
      <c r="V3" s="81"/>
      <c r="W3" s="81">
        <v>3</v>
      </c>
      <c r="X3" s="81">
        <v>5</v>
      </c>
      <c r="Y3" s="81">
        <v>1</v>
      </c>
      <c r="Z3" s="81"/>
      <c r="AA3" s="123">
        <v>1</v>
      </c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8" si="0">SUM(E3,U3,AK3)</f>
        <v>0</v>
      </c>
      <c r="BB3" s="29">
        <f t="shared" si="0"/>
        <v>0</v>
      </c>
      <c r="BC3" s="29">
        <f>SUM(BA3:BB3)</f>
        <v>0</v>
      </c>
      <c r="BD3" s="29">
        <f t="shared" ref="BD3:BD20" si="1">SUM(G3,W3,AM3)</f>
        <v>14</v>
      </c>
      <c r="BE3" s="29">
        <f>SUM(BC3:BD3)</f>
        <v>14</v>
      </c>
      <c r="BF3" s="29">
        <f t="shared" ref="BF3:BF20" si="2">SUM(H3,X3,AN3)</f>
        <v>11</v>
      </c>
      <c r="BG3" s="29">
        <f>BA3+BB3+BD3+BF3</f>
        <v>25</v>
      </c>
      <c r="BH3" s="29">
        <f t="shared" ref="BH3:BJ20" si="3">SUM(I3,Y3,AO3)</f>
        <v>1</v>
      </c>
      <c r="BI3" s="29">
        <f t="shared" si="3"/>
        <v>0</v>
      </c>
      <c r="BJ3" s="29">
        <f t="shared" si="3"/>
        <v>3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20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20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1300</v>
      </c>
      <c r="BY3" s="29">
        <f>IF(BI3&gt;3,30,BI3*10)</f>
        <v>0</v>
      </c>
      <c r="BZ3" s="29">
        <f>IF(BJ3&gt;3,15,BJ3*5)</f>
        <v>15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1315</v>
      </c>
      <c r="CD3" s="156">
        <f t="shared" ref="CD3:CD25" si="6">$CC3-(($CE$2/3)*$AZ3)</f>
        <v>1168.3333333333333</v>
      </c>
      <c r="CE3" s="22">
        <f>IF(AZ3=0," ",IF(CD3&gt;=0,3,"NAO"))</f>
        <v>3</v>
      </c>
      <c r="CF3" s="156">
        <f t="shared" ref="CF3:CF25" si="7">$CC3-(($CG$2/3)*$AZ3)</f>
        <v>1128.3333333333333</v>
      </c>
      <c r="CG3" s="22">
        <f>IF(AZ3=0," ",IF(CF3&gt;=0,4,"NAO"))</f>
        <v>4</v>
      </c>
      <c r="CH3" s="156">
        <f t="shared" ref="CH3:CH25" si="8">$CC3-(($CI$2/3)*$AZ3)</f>
        <v>1088.3333333333333</v>
      </c>
      <c r="CI3" s="22">
        <f>IF(AZ3=0," ",IF(CH3&gt;=0,5,"NAO"))</f>
        <v>5</v>
      </c>
      <c r="CJ3" s="22">
        <f t="shared" ref="CJ3:CJ20" si="9">(CC3)/(SUM($CC$3:$CC$25))*100</f>
        <v>8.6712825585229147</v>
      </c>
      <c r="CK3" s="22">
        <f t="shared" ref="CK3:CK20" si="10">(CC3/(SUM($CC$3:$CC$25))*100)</f>
        <v>8.6712825585229147</v>
      </c>
      <c r="CM3" s="22">
        <f t="shared" ref="CM3:CM20" si="11">BA3/(SUM(BA$3:BA$25)/100)</f>
        <v>0</v>
      </c>
      <c r="CN3" s="22">
        <f t="shared" ref="CN3:CN20" si="12">BB3/(SUM(BB$3:BB$25)/100)</f>
        <v>0</v>
      </c>
      <c r="CO3" s="22">
        <f t="shared" ref="CO3:CO20" si="13">BD3/(SUM(BD$3:BD$25)/100)</f>
        <v>12.612612612612612</v>
      </c>
      <c r="CP3" s="22">
        <f t="shared" ref="CP3:CP20" si="14">BF3/(SUM(BF$3:BF$25)/100)</f>
        <v>15.942028985507248</v>
      </c>
      <c r="CQ3" s="22">
        <f t="shared" ref="CQ3:CU20" si="15">BH3/(SUM(BH$3:BH$25)/100)</f>
        <v>2.1739130434782608</v>
      </c>
      <c r="CR3" s="22">
        <f t="shared" si="15"/>
        <v>0</v>
      </c>
      <c r="CS3" s="22">
        <f t="shared" si="15"/>
        <v>27.272727272727273</v>
      </c>
      <c r="CT3" s="22" t="e">
        <f t="shared" si="15"/>
        <v>#DIV/0!</v>
      </c>
      <c r="CU3" s="22" t="e">
        <f t="shared" si="15"/>
        <v>#DIV/0!</v>
      </c>
      <c r="CV3" s="22" t="e">
        <f t="shared" ref="CV3:CZ20" si="16">BN3/(SUM(BN$3:BN$25)/100)</f>
        <v>#DIV/0!</v>
      </c>
      <c r="CW3" s="22" t="e">
        <f t="shared" si="16"/>
        <v>#DIV/0!</v>
      </c>
      <c r="CX3" s="22" t="e">
        <f t="shared" si="16"/>
        <v>#DIV/0!</v>
      </c>
      <c r="CY3" s="22" t="e">
        <f t="shared" si="16"/>
        <v>#DIV/0!</v>
      </c>
      <c r="CZ3" s="22" t="e">
        <f t="shared" si="16"/>
        <v>#DIV/0!</v>
      </c>
      <c r="DA3" s="22" t="e">
        <f t="shared" ref="DA3:DC20" si="17">BT3/(SUM(BT$3:BT$25)/100)</f>
        <v>#DIV/0!</v>
      </c>
      <c r="DB3" s="22" t="e">
        <f t="shared" si="17"/>
        <v>#DIV/0!</v>
      </c>
      <c r="DC3" s="22" t="e">
        <f t="shared" si="17"/>
        <v>#DIV/0!</v>
      </c>
      <c r="DE3" s="22">
        <f>COUNTIF(BA3,"&lt;&gt;0")</f>
        <v>0</v>
      </c>
      <c r="DF3" s="22">
        <f>COUNTIF(BB3,"&lt;&gt;0")</f>
        <v>0</v>
      </c>
      <c r="DG3" s="22">
        <f>COUNTIF(BD3,"&lt;&gt;0")</f>
        <v>1</v>
      </c>
      <c r="DH3" s="22">
        <f>COUNTIF(BF3,"&lt;&gt;0")</f>
        <v>1</v>
      </c>
      <c r="DI3" s="22">
        <f t="shared" ref="DI3:DM18" si="18">COUNTIF(BH3,"&lt;&gt;0")</f>
        <v>1</v>
      </c>
      <c r="DJ3" s="22">
        <f t="shared" si="18"/>
        <v>0</v>
      </c>
      <c r="DK3" s="22">
        <f t="shared" si="18"/>
        <v>1</v>
      </c>
      <c r="DL3" s="22">
        <f t="shared" si="18"/>
        <v>0</v>
      </c>
      <c r="DM3" s="22">
        <f t="shared" si="18"/>
        <v>0</v>
      </c>
      <c r="DN3" s="22">
        <f t="shared" ref="DN3:DN20" si="1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158</v>
      </c>
      <c r="B4" s="98">
        <v>2</v>
      </c>
      <c r="C4" s="98" t="s">
        <v>160</v>
      </c>
      <c r="D4" s="99" t="s">
        <v>36</v>
      </c>
      <c r="E4" s="107"/>
      <c r="F4" s="100"/>
      <c r="G4" s="100">
        <v>4</v>
      </c>
      <c r="H4" s="100">
        <v>3</v>
      </c>
      <c r="I4" s="100">
        <v>1</v>
      </c>
      <c r="J4" s="100"/>
      <c r="K4" s="108"/>
      <c r="L4" s="35"/>
      <c r="M4" s="31"/>
      <c r="N4" s="31"/>
      <c r="O4" s="112"/>
      <c r="P4" s="89"/>
      <c r="Q4" s="31"/>
      <c r="R4" s="31"/>
      <c r="S4" s="112"/>
      <c r="T4" s="99" t="s">
        <v>36</v>
      </c>
      <c r="U4" s="89"/>
      <c r="V4" s="31"/>
      <c r="W4" s="31">
        <v>3</v>
      </c>
      <c r="X4" s="31">
        <v>2</v>
      </c>
      <c r="Y4" s="31"/>
      <c r="Z4" s="31"/>
      <c r="AA4" s="112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20" si="2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20" si="21">SUM(BA4:BB4)</f>
        <v>0</v>
      </c>
      <c r="BD4" s="29">
        <f t="shared" si="1"/>
        <v>7</v>
      </c>
      <c r="BE4" s="29">
        <f t="shared" ref="BE4:BE20" si="22">SUM(BC4:BD4)</f>
        <v>7</v>
      </c>
      <c r="BF4" s="29">
        <f t="shared" si="2"/>
        <v>5</v>
      </c>
      <c r="BG4" s="29">
        <f t="shared" ref="BG4:BG20" si="23">BA4+BB4+BD4+BF4</f>
        <v>12</v>
      </c>
      <c r="BH4" s="29">
        <f t="shared" si="3"/>
        <v>1</v>
      </c>
      <c r="BI4" s="29">
        <f t="shared" si="3"/>
        <v>0</v>
      </c>
      <c r="BJ4" s="29">
        <f t="shared" si="3"/>
        <v>0</v>
      </c>
      <c r="BK4" s="29">
        <f t="shared" ref="BK4:BL20" si="24">SUM(AR4,AB4,L4)</f>
        <v>0</v>
      </c>
      <c r="BL4" s="29">
        <f t="shared" si="24"/>
        <v>0</v>
      </c>
      <c r="BM4" s="29">
        <f t="shared" ref="BM4:BM20" si="25">SUM(BK4:BL4)</f>
        <v>0</v>
      </c>
      <c r="BN4" s="29">
        <f t="shared" si="4"/>
        <v>0</v>
      </c>
      <c r="BO4" s="29">
        <f t="shared" si="4"/>
        <v>0</v>
      </c>
      <c r="BP4" s="29">
        <f t="shared" ref="BP4:BP20" si="26">IF(BO4&gt;=3,3,BO4)</f>
        <v>0</v>
      </c>
      <c r="BQ4" s="29">
        <f t="shared" ref="BQ4:BR20" si="27">SUM(AV4,AF4,P4)</f>
        <v>0</v>
      </c>
      <c r="BR4" s="29">
        <f t="shared" si="27"/>
        <v>0</v>
      </c>
      <c r="BS4" s="29">
        <f t="shared" ref="BS4:BS20" si="28">SUM(BQ4:BR4)</f>
        <v>0</v>
      </c>
      <c r="BT4" s="29">
        <f t="shared" si="5"/>
        <v>0</v>
      </c>
      <c r="BU4" s="30">
        <f t="shared" si="5"/>
        <v>0</v>
      </c>
      <c r="BV4" s="30">
        <f t="shared" ref="BV4:BV20" si="29">IF(BU4&gt;=3,3,BU4)</f>
        <v>0</v>
      </c>
      <c r="BX4" s="28">
        <f t="shared" ref="BX4:BX20" si="30">(BA4*100)+(BB4*80)+(BD4*60)+(BF4*40)+(BH4*20)</f>
        <v>640</v>
      </c>
      <c r="BY4" s="29">
        <f t="shared" ref="BY4:BY20" si="31">IF(BI4&gt;3,30,BI4*10)</f>
        <v>0</v>
      </c>
      <c r="BZ4" s="29">
        <f t="shared" ref="BZ4:BZ20" si="32">IF(BJ4&gt;3,15,BJ4*5)</f>
        <v>0</v>
      </c>
      <c r="CA4" s="29">
        <f t="shared" ref="CA4:CA20" si="33">(BK4*200)+(BL4*100)+(BN4*50)+(BP4*20)</f>
        <v>0</v>
      </c>
      <c r="CB4" s="29">
        <f t="shared" ref="CB4:CB20" si="34">(BQ4*100)+(BR4*50)+(BT4*25)+(BV4*10)</f>
        <v>0</v>
      </c>
      <c r="CC4" s="30">
        <f t="shared" ref="CC4:CC25" si="35">IF(AZ4&gt;0,SUM(BX4:CB4), "")</f>
        <v>640</v>
      </c>
      <c r="CD4" s="156">
        <f t="shared" si="6"/>
        <v>493.33333333333337</v>
      </c>
      <c r="CE4" s="22">
        <f t="shared" ref="CE4:CE20" si="36">IF(AZ4=0," ",IF(CD4&gt;=0,3,"NAO"))</f>
        <v>3</v>
      </c>
      <c r="CF4" s="156">
        <f t="shared" si="7"/>
        <v>453.33333333333337</v>
      </c>
      <c r="CG4" s="22">
        <f t="shared" ref="CG4:CG20" si="37">IF(AZ4=0," ",IF(CF4&gt;=0,4,"NAO"))</f>
        <v>4</v>
      </c>
      <c r="CH4" s="156">
        <f t="shared" si="8"/>
        <v>413.33333333333337</v>
      </c>
      <c r="CI4" s="22">
        <f t="shared" ref="CI4:CI20" si="38">IF(AZ4=0," ",IF(CH4&gt;=0,5,"NAO"))</f>
        <v>5</v>
      </c>
      <c r="CJ4" s="22">
        <f t="shared" si="9"/>
        <v>4.2202439828552585</v>
      </c>
      <c r="CK4" s="22">
        <f t="shared" si="10"/>
        <v>4.2202439828552585</v>
      </c>
      <c r="CM4" s="22">
        <f t="shared" si="11"/>
        <v>0</v>
      </c>
      <c r="CN4" s="22">
        <f t="shared" si="12"/>
        <v>0</v>
      </c>
      <c r="CO4" s="22">
        <f t="shared" si="13"/>
        <v>6.3063063063063058</v>
      </c>
      <c r="CP4" s="22">
        <f t="shared" si="14"/>
        <v>7.2463768115942031</v>
      </c>
      <c r="CQ4" s="22">
        <f t="shared" si="15"/>
        <v>2.1739130434782608</v>
      </c>
      <c r="CR4" s="22">
        <f t="shared" si="15"/>
        <v>0</v>
      </c>
      <c r="CS4" s="22">
        <f t="shared" si="15"/>
        <v>0</v>
      </c>
      <c r="CT4" s="22" t="e">
        <f t="shared" si="15"/>
        <v>#DIV/0!</v>
      </c>
      <c r="CU4" s="22" t="e">
        <f t="shared" si="15"/>
        <v>#DIV/0!</v>
      </c>
      <c r="CV4" s="22" t="e">
        <f t="shared" si="16"/>
        <v>#DIV/0!</v>
      </c>
      <c r="CW4" s="22" t="e">
        <f t="shared" si="16"/>
        <v>#DIV/0!</v>
      </c>
      <c r="CX4" s="22" t="e">
        <f t="shared" si="16"/>
        <v>#DIV/0!</v>
      </c>
      <c r="CY4" s="22" t="e">
        <f t="shared" si="16"/>
        <v>#DIV/0!</v>
      </c>
      <c r="CZ4" s="22" t="e">
        <f t="shared" si="16"/>
        <v>#DIV/0!</v>
      </c>
      <c r="DA4" s="22" t="e">
        <f t="shared" si="17"/>
        <v>#DIV/0!</v>
      </c>
      <c r="DB4" s="22" t="e">
        <f t="shared" si="17"/>
        <v>#DIV/0!</v>
      </c>
      <c r="DC4" s="22" t="e">
        <f t="shared" si="17"/>
        <v>#DIV/0!</v>
      </c>
      <c r="DE4" s="22">
        <f t="shared" ref="DE4:DF20" si="39">COUNTIF(BA4,"&lt;&gt;0")</f>
        <v>0</v>
      </c>
      <c r="DF4" s="22">
        <f t="shared" si="39"/>
        <v>0</v>
      </c>
      <c r="DG4" s="22">
        <f t="shared" ref="DG4:DG20" si="40">COUNTIF(BD4,"&lt;&gt;0")</f>
        <v>1</v>
      </c>
      <c r="DH4" s="22">
        <f t="shared" ref="DH4:DH20" si="41">COUNTIF(BF4,"&lt;&gt;0")</f>
        <v>1</v>
      </c>
      <c r="DI4" s="22">
        <f t="shared" si="18"/>
        <v>1</v>
      </c>
      <c r="DJ4" s="22">
        <f t="shared" si="18"/>
        <v>0</v>
      </c>
      <c r="DK4" s="22">
        <f t="shared" si="18"/>
        <v>0</v>
      </c>
      <c r="DL4" s="22">
        <f t="shared" si="18"/>
        <v>0</v>
      </c>
      <c r="DM4" s="22">
        <f t="shared" si="18"/>
        <v>0</v>
      </c>
      <c r="DN4" s="22">
        <f t="shared" si="19"/>
        <v>0</v>
      </c>
      <c r="DO4" s="22">
        <f t="shared" ref="DO4:DQ20" si="42">COUNTIF(BP4,"&lt;&gt;0")</f>
        <v>0</v>
      </c>
      <c r="DP4" s="22">
        <f t="shared" si="42"/>
        <v>0</v>
      </c>
      <c r="DQ4" s="22">
        <f t="shared" si="42"/>
        <v>0</v>
      </c>
      <c r="DR4" s="22">
        <f t="shared" ref="DR4:DR25" si="43">COUNTIF(BT4,"&lt;&gt;0")</f>
        <v>0</v>
      </c>
      <c r="DS4" s="22">
        <f t="shared" ref="DS4:DS25" si="44">COUNTIF(BV4,"&lt;&gt;0")</f>
        <v>0</v>
      </c>
    </row>
    <row r="5" spans="1:123" s="22" customFormat="1" ht="15.75" thickBot="1">
      <c r="A5" s="104" t="s">
        <v>158</v>
      </c>
      <c r="B5" s="98">
        <v>3</v>
      </c>
      <c r="C5" s="98" t="s">
        <v>161</v>
      </c>
      <c r="D5" s="99" t="s">
        <v>36</v>
      </c>
      <c r="E5" s="107">
        <v>1</v>
      </c>
      <c r="F5" s="100"/>
      <c r="G5" s="100"/>
      <c r="H5" s="100">
        <v>2</v>
      </c>
      <c r="I5" s="100">
        <v>3</v>
      </c>
      <c r="J5" s="100"/>
      <c r="K5" s="108">
        <v>1</v>
      </c>
      <c r="L5" s="35"/>
      <c r="M5" s="31"/>
      <c r="N5" s="31"/>
      <c r="O5" s="112"/>
      <c r="P5" s="89"/>
      <c r="Q5" s="31"/>
      <c r="R5" s="31"/>
      <c r="S5" s="112"/>
      <c r="T5" s="99" t="s">
        <v>36</v>
      </c>
      <c r="U5" s="89"/>
      <c r="V5" s="31">
        <v>1</v>
      </c>
      <c r="W5" s="31">
        <v>3</v>
      </c>
      <c r="X5" s="31"/>
      <c r="Y5" s="31"/>
      <c r="Z5" s="31"/>
      <c r="AA5" s="112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20"/>
        <v>2</v>
      </c>
      <c r="BA5" s="28">
        <f t="shared" si="0"/>
        <v>1</v>
      </c>
      <c r="BB5" s="29">
        <f t="shared" si="0"/>
        <v>1</v>
      </c>
      <c r="BC5" s="29">
        <f t="shared" si="21"/>
        <v>2</v>
      </c>
      <c r="BD5" s="29">
        <f t="shared" si="1"/>
        <v>3</v>
      </c>
      <c r="BE5" s="29">
        <f t="shared" si="22"/>
        <v>5</v>
      </c>
      <c r="BF5" s="29">
        <f t="shared" si="2"/>
        <v>2</v>
      </c>
      <c r="BG5" s="29">
        <f t="shared" si="23"/>
        <v>7</v>
      </c>
      <c r="BH5" s="29">
        <f t="shared" si="3"/>
        <v>3</v>
      </c>
      <c r="BI5" s="29">
        <f t="shared" si="3"/>
        <v>0</v>
      </c>
      <c r="BJ5" s="29">
        <f t="shared" si="3"/>
        <v>1</v>
      </c>
      <c r="BK5" s="29">
        <f t="shared" si="24"/>
        <v>0</v>
      </c>
      <c r="BL5" s="29">
        <f t="shared" si="24"/>
        <v>0</v>
      </c>
      <c r="BM5" s="29">
        <f t="shared" si="25"/>
        <v>0</v>
      </c>
      <c r="BN5" s="29">
        <f t="shared" si="4"/>
        <v>0</v>
      </c>
      <c r="BO5" s="29">
        <f t="shared" si="4"/>
        <v>0</v>
      </c>
      <c r="BP5" s="29">
        <f t="shared" si="26"/>
        <v>0</v>
      </c>
      <c r="BQ5" s="29">
        <f t="shared" si="27"/>
        <v>0</v>
      </c>
      <c r="BR5" s="29">
        <f t="shared" si="27"/>
        <v>0</v>
      </c>
      <c r="BS5" s="29">
        <f t="shared" si="28"/>
        <v>0</v>
      </c>
      <c r="BT5" s="29">
        <f t="shared" si="5"/>
        <v>0</v>
      </c>
      <c r="BU5" s="30">
        <f t="shared" si="5"/>
        <v>0</v>
      </c>
      <c r="BV5" s="30">
        <f t="shared" si="29"/>
        <v>0</v>
      </c>
      <c r="BX5" s="28">
        <f t="shared" si="30"/>
        <v>500</v>
      </c>
      <c r="BY5" s="29">
        <f t="shared" si="31"/>
        <v>0</v>
      </c>
      <c r="BZ5" s="29">
        <f t="shared" si="32"/>
        <v>5</v>
      </c>
      <c r="CA5" s="29">
        <f t="shared" si="33"/>
        <v>0</v>
      </c>
      <c r="CB5" s="29">
        <f t="shared" si="34"/>
        <v>0</v>
      </c>
      <c r="CC5" s="30">
        <f t="shared" si="35"/>
        <v>505</v>
      </c>
      <c r="CD5" s="156">
        <f t="shared" si="6"/>
        <v>358.33333333333337</v>
      </c>
      <c r="CE5" s="22">
        <f t="shared" si="36"/>
        <v>3</v>
      </c>
      <c r="CF5" s="156">
        <f t="shared" si="7"/>
        <v>318.33333333333337</v>
      </c>
      <c r="CG5" s="22">
        <f t="shared" si="37"/>
        <v>4</v>
      </c>
      <c r="CH5" s="156">
        <f t="shared" si="8"/>
        <v>278.33333333333337</v>
      </c>
      <c r="CI5" s="22">
        <f t="shared" si="38"/>
        <v>5</v>
      </c>
      <c r="CJ5" s="22">
        <f t="shared" si="9"/>
        <v>3.3300362677217277</v>
      </c>
      <c r="CK5" s="22">
        <f t="shared" si="10"/>
        <v>3.3300362677217277</v>
      </c>
      <c r="CM5" s="22">
        <f t="shared" si="11"/>
        <v>16.666666666666668</v>
      </c>
      <c r="CN5" s="22">
        <f t="shared" si="12"/>
        <v>1.9230769230769229</v>
      </c>
      <c r="CO5" s="22">
        <f t="shared" si="13"/>
        <v>2.7027027027027026</v>
      </c>
      <c r="CP5" s="22">
        <f t="shared" si="14"/>
        <v>2.8985507246376816</v>
      </c>
      <c r="CQ5" s="22">
        <f t="shared" si="15"/>
        <v>6.5217391304347823</v>
      </c>
      <c r="CR5" s="22">
        <f t="shared" si="15"/>
        <v>0</v>
      </c>
      <c r="CS5" s="22">
        <f t="shared" si="15"/>
        <v>9.0909090909090917</v>
      </c>
      <c r="CT5" s="22" t="e">
        <f t="shared" si="15"/>
        <v>#DIV/0!</v>
      </c>
      <c r="CU5" s="22" t="e">
        <f t="shared" si="15"/>
        <v>#DIV/0!</v>
      </c>
      <c r="CV5" s="22" t="e">
        <f t="shared" si="16"/>
        <v>#DIV/0!</v>
      </c>
      <c r="CW5" s="22" t="e">
        <f t="shared" si="16"/>
        <v>#DIV/0!</v>
      </c>
      <c r="CX5" s="22" t="e">
        <f t="shared" si="16"/>
        <v>#DIV/0!</v>
      </c>
      <c r="CY5" s="22" t="e">
        <f t="shared" si="16"/>
        <v>#DIV/0!</v>
      </c>
      <c r="CZ5" s="22" t="e">
        <f t="shared" si="16"/>
        <v>#DIV/0!</v>
      </c>
      <c r="DA5" s="22" t="e">
        <f t="shared" si="17"/>
        <v>#DIV/0!</v>
      </c>
      <c r="DB5" s="22" t="e">
        <f t="shared" si="17"/>
        <v>#DIV/0!</v>
      </c>
      <c r="DC5" s="22" t="e">
        <f t="shared" si="17"/>
        <v>#DIV/0!</v>
      </c>
      <c r="DE5" s="22">
        <f t="shared" si="39"/>
        <v>1</v>
      </c>
      <c r="DF5" s="22">
        <f t="shared" si="39"/>
        <v>1</v>
      </c>
      <c r="DG5" s="22">
        <f t="shared" si="40"/>
        <v>1</v>
      </c>
      <c r="DH5" s="22">
        <f t="shared" si="41"/>
        <v>1</v>
      </c>
      <c r="DI5" s="22">
        <f t="shared" si="18"/>
        <v>1</v>
      </c>
      <c r="DJ5" s="22">
        <f t="shared" si="18"/>
        <v>0</v>
      </c>
      <c r="DK5" s="22">
        <f t="shared" si="18"/>
        <v>1</v>
      </c>
      <c r="DL5" s="22">
        <f t="shared" si="18"/>
        <v>0</v>
      </c>
      <c r="DM5" s="22">
        <f t="shared" si="18"/>
        <v>0</v>
      </c>
      <c r="DN5" s="22">
        <f t="shared" si="19"/>
        <v>0</v>
      </c>
      <c r="DO5" s="22">
        <f t="shared" si="42"/>
        <v>0</v>
      </c>
      <c r="DP5" s="22">
        <f t="shared" si="42"/>
        <v>0</v>
      </c>
      <c r="DQ5" s="22">
        <f t="shared" si="42"/>
        <v>0</v>
      </c>
      <c r="DR5" s="22">
        <f t="shared" si="43"/>
        <v>0</v>
      </c>
      <c r="DS5" s="22">
        <f t="shared" si="44"/>
        <v>0</v>
      </c>
    </row>
    <row r="6" spans="1:123" s="22" customFormat="1" ht="15.75" thickBot="1">
      <c r="A6" s="104" t="s">
        <v>158</v>
      </c>
      <c r="B6" s="98">
        <v>4</v>
      </c>
      <c r="C6" s="98" t="s">
        <v>162</v>
      </c>
      <c r="D6" s="99" t="s">
        <v>36</v>
      </c>
      <c r="E6" s="107"/>
      <c r="F6" s="100">
        <v>2</v>
      </c>
      <c r="G6" s="100">
        <v>3</v>
      </c>
      <c r="H6" s="100">
        <v>2</v>
      </c>
      <c r="I6" s="100"/>
      <c r="J6" s="100"/>
      <c r="K6" s="108"/>
      <c r="L6" s="35"/>
      <c r="M6" s="31"/>
      <c r="N6" s="31"/>
      <c r="O6" s="112"/>
      <c r="P6" s="89"/>
      <c r="Q6" s="31"/>
      <c r="R6" s="31"/>
      <c r="S6" s="112"/>
      <c r="T6" s="99" t="s">
        <v>36</v>
      </c>
      <c r="U6" s="89"/>
      <c r="V6" s="31">
        <v>6</v>
      </c>
      <c r="W6" s="31">
        <v>3</v>
      </c>
      <c r="X6" s="31">
        <v>3</v>
      </c>
      <c r="Y6" s="31"/>
      <c r="Z6" s="31"/>
      <c r="AA6" s="112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20"/>
        <v>2</v>
      </c>
      <c r="BA6" s="28">
        <f t="shared" si="0"/>
        <v>0</v>
      </c>
      <c r="BB6" s="29">
        <f t="shared" si="0"/>
        <v>8</v>
      </c>
      <c r="BC6" s="29">
        <f t="shared" si="21"/>
        <v>8</v>
      </c>
      <c r="BD6" s="29">
        <f t="shared" si="1"/>
        <v>6</v>
      </c>
      <c r="BE6" s="29">
        <f t="shared" si="22"/>
        <v>14</v>
      </c>
      <c r="BF6" s="29">
        <f t="shared" si="2"/>
        <v>5</v>
      </c>
      <c r="BG6" s="29">
        <f t="shared" si="23"/>
        <v>19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24"/>
        <v>0</v>
      </c>
      <c r="BL6" s="29">
        <f t="shared" si="24"/>
        <v>0</v>
      </c>
      <c r="BM6" s="29">
        <f t="shared" si="25"/>
        <v>0</v>
      </c>
      <c r="BN6" s="29">
        <f t="shared" si="4"/>
        <v>0</v>
      </c>
      <c r="BO6" s="29">
        <f t="shared" si="4"/>
        <v>0</v>
      </c>
      <c r="BP6" s="29">
        <f t="shared" si="26"/>
        <v>0</v>
      </c>
      <c r="BQ6" s="29">
        <f t="shared" si="27"/>
        <v>0</v>
      </c>
      <c r="BR6" s="29">
        <f t="shared" si="27"/>
        <v>0</v>
      </c>
      <c r="BS6" s="29">
        <f t="shared" si="28"/>
        <v>0</v>
      </c>
      <c r="BT6" s="29">
        <f t="shared" si="5"/>
        <v>0</v>
      </c>
      <c r="BU6" s="30">
        <f t="shared" si="5"/>
        <v>0</v>
      </c>
      <c r="BV6" s="30">
        <f t="shared" si="29"/>
        <v>0</v>
      </c>
      <c r="BX6" s="28">
        <f t="shared" si="30"/>
        <v>1200</v>
      </c>
      <c r="BY6" s="29">
        <f t="shared" si="31"/>
        <v>0</v>
      </c>
      <c r="BZ6" s="29">
        <f t="shared" si="32"/>
        <v>0</v>
      </c>
      <c r="CA6" s="29">
        <f t="shared" si="33"/>
        <v>0</v>
      </c>
      <c r="CB6" s="29">
        <f t="shared" si="34"/>
        <v>0</v>
      </c>
      <c r="CC6" s="30">
        <f t="shared" si="35"/>
        <v>1200</v>
      </c>
      <c r="CD6" s="156">
        <f t="shared" si="6"/>
        <v>1053.3333333333333</v>
      </c>
      <c r="CE6" s="22">
        <f t="shared" si="36"/>
        <v>3</v>
      </c>
      <c r="CF6" s="156">
        <f t="shared" si="7"/>
        <v>1013.3333333333334</v>
      </c>
      <c r="CG6" s="22">
        <f t="shared" si="37"/>
        <v>4</v>
      </c>
      <c r="CH6" s="156">
        <f t="shared" si="8"/>
        <v>973.33333333333337</v>
      </c>
      <c r="CI6" s="22">
        <f t="shared" si="38"/>
        <v>5</v>
      </c>
      <c r="CJ6" s="22">
        <f t="shared" si="9"/>
        <v>7.9129574678536096</v>
      </c>
      <c r="CK6" s="22">
        <f t="shared" si="10"/>
        <v>7.9129574678536096</v>
      </c>
      <c r="CM6" s="22">
        <f t="shared" si="11"/>
        <v>0</v>
      </c>
      <c r="CN6" s="22">
        <f t="shared" si="12"/>
        <v>15.384615384615383</v>
      </c>
      <c r="CO6" s="22">
        <f t="shared" si="13"/>
        <v>5.4054054054054053</v>
      </c>
      <c r="CP6" s="22">
        <f t="shared" si="14"/>
        <v>7.2463768115942031</v>
      </c>
      <c r="CQ6" s="22">
        <f t="shared" si="15"/>
        <v>0</v>
      </c>
      <c r="CR6" s="22">
        <f t="shared" si="15"/>
        <v>0</v>
      </c>
      <c r="CS6" s="22">
        <f t="shared" si="15"/>
        <v>0</v>
      </c>
      <c r="CT6" s="22" t="e">
        <f t="shared" si="15"/>
        <v>#DIV/0!</v>
      </c>
      <c r="CU6" s="22" t="e">
        <f t="shared" si="15"/>
        <v>#DIV/0!</v>
      </c>
      <c r="CV6" s="22" t="e">
        <f t="shared" si="16"/>
        <v>#DIV/0!</v>
      </c>
      <c r="CW6" s="22" t="e">
        <f t="shared" si="16"/>
        <v>#DIV/0!</v>
      </c>
      <c r="CX6" s="22" t="e">
        <f t="shared" si="16"/>
        <v>#DIV/0!</v>
      </c>
      <c r="CY6" s="22" t="e">
        <f t="shared" si="16"/>
        <v>#DIV/0!</v>
      </c>
      <c r="CZ6" s="22" t="e">
        <f t="shared" si="16"/>
        <v>#DIV/0!</v>
      </c>
      <c r="DA6" s="22" t="e">
        <f t="shared" si="17"/>
        <v>#DIV/0!</v>
      </c>
      <c r="DB6" s="22" t="e">
        <f t="shared" si="17"/>
        <v>#DIV/0!</v>
      </c>
      <c r="DC6" s="22" t="e">
        <f t="shared" si="17"/>
        <v>#DIV/0!</v>
      </c>
      <c r="DE6" s="22">
        <f t="shared" si="39"/>
        <v>0</v>
      </c>
      <c r="DF6" s="22">
        <f t="shared" si="39"/>
        <v>1</v>
      </c>
      <c r="DG6" s="22">
        <f t="shared" si="40"/>
        <v>1</v>
      </c>
      <c r="DH6" s="22">
        <f t="shared" si="41"/>
        <v>1</v>
      </c>
      <c r="DI6" s="22">
        <f t="shared" si="18"/>
        <v>0</v>
      </c>
      <c r="DJ6" s="22">
        <f t="shared" si="18"/>
        <v>0</v>
      </c>
      <c r="DK6" s="22">
        <f t="shared" si="18"/>
        <v>0</v>
      </c>
      <c r="DL6" s="22">
        <f t="shared" si="18"/>
        <v>0</v>
      </c>
      <c r="DM6" s="22">
        <f t="shared" si="18"/>
        <v>0</v>
      </c>
      <c r="DN6" s="22">
        <f t="shared" si="19"/>
        <v>0</v>
      </c>
      <c r="DO6" s="22">
        <f t="shared" si="42"/>
        <v>0</v>
      </c>
      <c r="DP6" s="22">
        <f t="shared" si="42"/>
        <v>0</v>
      </c>
      <c r="DQ6" s="22">
        <f t="shared" si="42"/>
        <v>0</v>
      </c>
      <c r="DR6" s="22">
        <f t="shared" si="43"/>
        <v>0</v>
      </c>
      <c r="DS6" s="22">
        <f t="shared" si="44"/>
        <v>0</v>
      </c>
    </row>
    <row r="7" spans="1:123" s="22" customFormat="1" ht="15.75" thickBot="1">
      <c r="A7" s="104" t="s">
        <v>158</v>
      </c>
      <c r="B7" s="98">
        <v>5</v>
      </c>
      <c r="C7" s="98" t="s">
        <v>163</v>
      </c>
      <c r="D7" s="99" t="s">
        <v>36</v>
      </c>
      <c r="E7" s="107"/>
      <c r="F7" s="100"/>
      <c r="G7" s="100">
        <v>8</v>
      </c>
      <c r="H7" s="100">
        <v>5</v>
      </c>
      <c r="I7" s="100">
        <v>4</v>
      </c>
      <c r="J7" s="100"/>
      <c r="K7" s="108">
        <v>2</v>
      </c>
      <c r="L7" s="35"/>
      <c r="M7" s="31"/>
      <c r="N7" s="31"/>
      <c r="O7" s="112"/>
      <c r="P7" s="89"/>
      <c r="Q7" s="31"/>
      <c r="R7" s="31"/>
      <c r="S7" s="112"/>
      <c r="T7" s="99" t="s">
        <v>36</v>
      </c>
      <c r="U7" s="89"/>
      <c r="V7" s="31">
        <v>4</v>
      </c>
      <c r="W7" s="31">
        <v>6</v>
      </c>
      <c r="X7" s="31">
        <v>3</v>
      </c>
      <c r="Y7" s="31"/>
      <c r="Z7" s="31"/>
      <c r="AA7" s="112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20"/>
        <v>2</v>
      </c>
      <c r="BA7" s="28">
        <f t="shared" si="0"/>
        <v>0</v>
      </c>
      <c r="BB7" s="29">
        <f t="shared" si="0"/>
        <v>4</v>
      </c>
      <c r="BC7" s="29">
        <f t="shared" si="21"/>
        <v>4</v>
      </c>
      <c r="BD7" s="29">
        <f t="shared" si="1"/>
        <v>14</v>
      </c>
      <c r="BE7" s="29">
        <f t="shared" si="22"/>
        <v>18</v>
      </c>
      <c r="BF7" s="29">
        <f t="shared" si="2"/>
        <v>8</v>
      </c>
      <c r="BG7" s="29">
        <f t="shared" si="23"/>
        <v>26</v>
      </c>
      <c r="BH7" s="29">
        <f t="shared" si="3"/>
        <v>4</v>
      </c>
      <c r="BI7" s="29">
        <f t="shared" si="3"/>
        <v>0</v>
      </c>
      <c r="BJ7" s="29">
        <f t="shared" si="3"/>
        <v>2</v>
      </c>
      <c r="BK7" s="29">
        <f t="shared" si="24"/>
        <v>0</v>
      </c>
      <c r="BL7" s="29">
        <f t="shared" si="24"/>
        <v>0</v>
      </c>
      <c r="BM7" s="29">
        <f t="shared" si="25"/>
        <v>0</v>
      </c>
      <c r="BN7" s="29">
        <f t="shared" si="4"/>
        <v>0</v>
      </c>
      <c r="BO7" s="29">
        <f t="shared" si="4"/>
        <v>0</v>
      </c>
      <c r="BP7" s="29">
        <f t="shared" si="26"/>
        <v>0</v>
      </c>
      <c r="BQ7" s="29">
        <f t="shared" si="27"/>
        <v>0</v>
      </c>
      <c r="BR7" s="29">
        <f t="shared" si="27"/>
        <v>0</v>
      </c>
      <c r="BS7" s="29">
        <f t="shared" si="28"/>
        <v>0</v>
      </c>
      <c r="BT7" s="29">
        <f t="shared" si="5"/>
        <v>0</v>
      </c>
      <c r="BU7" s="30">
        <f t="shared" si="5"/>
        <v>0</v>
      </c>
      <c r="BV7" s="30">
        <f t="shared" si="29"/>
        <v>0</v>
      </c>
      <c r="BX7" s="28">
        <f t="shared" si="30"/>
        <v>1560</v>
      </c>
      <c r="BY7" s="29">
        <f t="shared" si="31"/>
        <v>0</v>
      </c>
      <c r="BZ7" s="29">
        <f t="shared" si="32"/>
        <v>10</v>
      </c>
      <c r="CA7" s="29">
        <f t="shared" si="33"/>
        <v>0</v>
      </c>
      <c r="CB7" s="29">
        <f t="shared" si="34"/>
        <v>0</v>
      </c>
      <c r="CC7" s="30">
        <f t="shared" si="35"/>
        <v>1570</v>
      </c>
      <c r="CD7" s="156">
        <f t="shared" si="6"/>
        <v>1423.3333333333333</v>
      </c>
      <c r="CE7" s="22">
        <f t="shared" si="36"/>
        <v>3</v>
      </c>
      <c r="CF7" s="156">
        <f t="shared" si="7"/>
        <v>1383.3333333333333</v>
      </c>
      <c r="CG7" s="22">
        <f t="shared" si="37"/>
        <v>4</v>
      </c>
      <c r="CH7" s="156">
        <f t="shared" si="8"/>
        <v>1343.3333333333333</v>
      </c>
      <c r="CI7" s="22">
        <f t="shared" si="38"/>
        <v>5</v>
      </c>
      <c r="CJ7" s="22">
        <f t="shared" si="9"/>
        <v>10.352786020441807</v>
      </c>
      <c r="CK7" s="22">
        <f t="shared" si="10"/>
        <v>10.352786020441807</v>
      </c>
      <c r="CM7" s="22">
        <f t="shared" si="11"/>
        <v>0</v>
      </c>
      <c r="CN7" s="22">
        <f t="shared" si="12"/>
        <v>7.6923076923076916</v>
      </c>
      <c r="CO7" s="22">
        <f t="shared" si="13"/>
        <v>12.612612612612612</v>
      </c>
      <c r="CP7" s="22">
        <f t="shared" si="14"/>
        <v>11.594202898550726</v>
      </c>
      <c r="CQ7" s="22">
        <f t="shared" si="15"/>
        <v>8.695652173913043</v>
      </c>
      <c r="CR7" s="22">
        <f t="shared" si="15"/>
        <v>0</v>
      </c>
      <c r="CS7" s="22">
        <f t="shared" si="15"/>
        <v>18.181818181818183</v>
      </c>
      <c r="CT7" s="22" t="e">
        <f t="shared" si="15"/>
        <v>#DIV/0!</v>
      </c>
      <c r="CU7" s="22" t="e">
        <f t="shared" si="15"/>
        <v>#DIV/0!</v>
      </c>
      <c r="CV7" s="22" t="e">
        <f t="shared" si="16"/>
        <v>#DIV/0!</v>
      </c>
      <c r="CW7" s="22" t="e">
        <f t="shared" si="16"/>
        <v>#DIV/0!</v>
      </c>
      <c r="CX7" s="22" t="e">
        <f t="shared" si="16"/>
        <v>#DIV/0!</v>
      </c>
      <c r="CY7" s="22" t="e">
        <f t="shared" si="16"/>
        <v>#DIV/0!</v>
      </c>
      <c r="CZ7" s="22" t="e">
        <f t="shared" si="16"/>
        <v>#DIV/0!</v>
      </c>
      <c r="DA7" s="22" t="e">
        <f t="shared" si="17"/>
        <v>#DIV/0!</v>
      </c>
      <c r="DB7" s="22" t="e">
        <f t="shared" si="17"/>
        <v>#DIV/0!</v>
      </c>
      <c r="DC7" s="22" t="e">
        <f t="shared" si="17"/>
        <v>#DIV/0!</v>
      </c>
      <c r="DE7" s="22">
        <f t="shared" si="39"/>
        <v>0</v>
      </c>
      <c r="DF7" s="22">
        <f t="shared" si="39"/>
        <v>1</v>
      </c>
      <c r="DG7" s="22">
        <f t="shared" si="40"/>
        <v>1</v>
      </c>
      <c r="DH7" s="22">
        <f t="shared" si="41"/>
        <v>1</v>
      </c>
      <c r="DI7" s="22">
        <f t="shared" si="18"/>
        <v>1</v>
      </c>
      <c r="DJ7" s="22">
        <f t="shared" si="18"/>
        <v>0</v>
      </c>
      <c r="DK7" s="22">
        <f t="shared" si="18"/>
        <v>1</v>
      </c>
      <c r="DL7" s="22">
        <f t="shared" si="18"/>
        <v>0</v>
      </c>
      <c r="DM7" s="22">
        <f t="shared" si="18"/>
        <v>0</v>
      </c>
      <c r="DN7" s="22">
        <f t="shared" si="19"/>
        <v>0</v>
      </c>
      <c r="DO7" s="22">
        <f t="shared" si="42"/>
        <v>0</v>
      </c>
      <c r="DP7" s="22">
        <f t="shared" si="42"/>
        <v>0</v>
      </c>
      <c r="DQ7" s="22">
        <f t="shared" si="42"/>
        <v>0</v>
      </c>
      <c r="DR7" s="22">
        <f t="shared" si="43"/>
        <v>0</v>
      </c>
      <c r="DS7" s="22">
        <f t="shared" si="44"/>
        <v>0</v>
      </c>
    </row>
    <row r="8" spans="1:123" s="22" customFormat="1" ht="15.75" thickBot="1">
      <c r="A8" s="104" t="s">
        <v>158</v>
      </c>
      <c r="B8" s="98">
        <v>6</v>
      </c>
      <c r="C8" s="98" t="s">
        <v>164</v>
      </c>
      <c r="D8" s="99" t="s">
        <v>36</v>
      </c>
      <c r="E8" s="107">
        <v>1</v>
      </c>
      <c r="F8" s="100">
        <v>2</v>
      </c>
      <c r="G8" s="100">
        <v>1</v>
      </c>
      <c r="H8" s="100"/>
      <c r="I8" s="100">
        <v>2</v>
      </c>
      <c r="J8" s="100"/>
      <c r="K8" s="108"/>
      <c r="L8" s="35"/>
      <c r="M8" s="31"/>
      <c r="N8" s="31"/>
      <c r="O8" s="112"/>
      <c r="P8" s="89"/>
      <c r="Q8" s="31"/>
      <c r="R8" s="31"/>
      <c r="S8" s="112"/>
      <c r="T8" s="99" t="s">
        <v>36</v>
      </c>
      <c r="U8" s="89"/>
      <c r="V8" s="31">
        <v>5</v>
      </c>
      <c r="W8" s="31"/>
      <c r="X8" s="31">
        <v>1</v>
      </c>
      <c r="Y8" s="31"/>
      <c r="Z8" s="31"/>
      <c r="AA8" s="112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20"/>
        <v>2</v>
      </c>
      <c r="BA8" s="28">
        <f t="shared" si="0"/>
        <v>1</v>
      </c>
      <c r="BB8" s="29">
        <f t="shared" si="0"/>
        <v>7</v>
      </c>
      <c r="BC8" s="29">
        <f t="shared" si="21"/>
        <v>8</v>
      </c>
      <c r="BD8" s="29">
        <f t="shared" si="1"/>
        <v>1</v>
      </c>
      <c r="BE8" s="29">
        <f t="shared" si="22"/>
        <v>9</v>
      </c>
      <c r="BF8" s="29">
        <f t="shared" si="2"/>
        <v>1</v>
      </c>
      <c r="BG8" s="29">
        <f t="shared" si="23"/>
        <v>10</v>
      </c>
      <c r="BH8" s="29">
        <f t="shared" si="3"/>
        <v>2</v>
      </c>
      <c r="BI8" s="29">
        <f t="shared" si="3"/>
        <v>0</v>
      </c>
      <c r="BJ8" s="29">
        <f t="shared" si="3"/>
        <v>0</v>
      </c>
      <c r="BK8" s="29">
        <f t="shared" si="24"/>
        <v>0</v>
      </c>
      <c r="BL8" s="29">
        <f t="shared" si="24"/>
        <v>0</v>
      </c>
      <c r="BM8" s="29">
        <f t="shared" si="25"/>
        <v>0</v>
      </c>
      <c r="BN8" s="29">
        <f t="shared" si="4"/>
        <v>0</v>
      </c>
      <c r="BO8" s="29">
        <f t="shared" si="4"/>
        <v>0</v>
      </c>
      <c r="BP8" s="29">
        <f t="shared" si="26"/>
        <v>0</v>
      </c>
      <c r="BQ8" s="29">
        <f t="shared" si="27"/>
        <v>0</v>
      </c>
      <c r="BR8" s="29">
        <f t="shared" si="27"/>
        <v>0</v>
      </c>
      <c r="BS8" s="29">
        <f t="shared" si="28"/>
        <v>0</v>
      </c>
      <c r="BT8" s="29">
        <f t="shared" si="5"/>
        <v>0</v>
      </c>
      <c r="BU8" s="30">
        <f t="shared" si="5"/>
        <v>0</v>
      </c>
      <c r="BV8" s="30">
        <f t="shared" si="29"/>
        <v>0</v>
      </c>
      <c r="BX8" s="28">
        <f t="shared" si="30"/>
        <v>800</v>
      </c>
      <c r="BY8" s="29">
        <f t="shared" si="31"/>
        <v>0</v>
      </c>
      <c r="BZ8" s="29">
        <f t="shared" si="32"/>
        <v>0</v>
      </c>
      <c r="CA8" s="29">
        <f t="shared" si="33"/>
        <v>0</v>
      </c>
      <c r="CB8" s="29">
        <f t="shared" si="34"/>
        <v>0</v>
      </c>
      <c r="CC8" s="30">
        <f t="shared" si="35"/>
        <v>800</v>
      </c>
      <c r="CD8" s="156">
        <f t="shared" si="6"/>
        <v>653.33333333333337</v>
      </c>
      <c r="CE8" s="22">
        <f t="shared" si="36"/>
        <v>3</v>
      </c>
      <c r="CF8" s="156">
        <f t="shared" si="7"/>
        <v>613.33333333333337</v>
      </c>
      <c r="CG8" s="22">
        <f t="shared" si="37"/>
        <v>4</v>
      </c>
      <c r="CH8" s="156">
        <f t="shared" si="8"/>
        <v>573.33333333333337</v>
      </c>
      <c r="CI8" s="22">
        <f t="shared" si="38"/>
        <v>5</v>
      </c>
      <c r="CJ8" s="22">
        <f t="shared" si="9"/>
        <v>5.275304978569074</v>
      </c>
      <c r="CK8" s="22">
        <f t="shared" si="10"/>
        <v>5.275304978569074</v>
      </c>
      <c r="CM8" s="22">
        <f t="shared" si="11"/>
        <v>16.666666666666668</v>
      </c>
      <c r="CN8" s="22">
        <f t="shared" si="12"/>
        <v>13.461538461538462</v>
      </c>
      <c r="CO8" s="22">
        <f t="shared" si="13"/>
        <v>0.9009009009009008</v>
      </c>
      <c r="CP8" s="22">
        <f t="shared" si="14"/>
        <v>1.4492753623188408</v>
      </c>
      <c r="CQ8" s="22">
        <f t="shared" si="15"/>
        <v>4.3478260869565215</v>
      </c>
      <c r="CR8" s="22">
        <f t="shared" si="15"/>
        <v>0</v>
      </c>
      <c r="CS8" s="22">
        <f t="shared" si="15"/>
        <v>0</v>
      </c>
      <c r="CT8" s="22" t="e">
        <f t="shared" si="15"/>
        <v>#DIV/0!</v>
      </c>
      <c r="CU8" s="22" t="e">
        <f t="shared" si="15"/>
        <v>#DIV/0!</v>
      </c>
      <c r="CV8" s="22" t="e">
        <f t="shared" si="16"/>
        <v>#DIV/0!</v>
      </c>
      <c r="CW8" s="22" t="e">
        <f t="shared" si="16"/>
        <v>#DIV/0!</v>
      </c>
      <c r="CX8" s="22" t="e">
        <f t="shared" si="16"/>
        <v>#DIV/0!</v>
      </c>
      <c r="CY8" s="22" t="e">
        <f t="shared" si="16"/>
        <v>#DIV/0!</v>
      </c>
      <c r="CZ8" s="22" t="e">
        <f t="shared" si="16"/>
        <v>#DIV/0!</v>
      </c>
      <c r="DA8" s="22" t="e">
        <f t="shared" si="17"/>
        <v>#DIV/0!</v>
      </c>
      <c r="DB8" s="22" t="e">
        <f t="shared" si="17"/>
        <v>#DIV/0!</v>
      </c>
      <c r="DC8" s="22" t="e">
        <f t="shared" si="17"/>
        <v>#DIV/0!</v>
      </c>
      <c r="DE8" s="22">
        <f t="shared" si="39"/>
        <v>1</v>
      </c>
      <c r="DF8" s="22">
        <f t="shared" si="39"/>
        <v>1</v>
      </c>
      <c r="DG8" s="22">
        <f t="shared" si="40"/>
        <v>1</v>
      </c>
      <c r="DH8" s="22">
        <f t="shared" si="41"/>
        <v>1</v>
      </c>
      <c r="DI8" s="22">
        <f t="shared" si="18"/>
        <v>1</v>
      </c>
      <c r="DJ8" s="22">
        <f t="shared" si="18"/>
        <v>0</v>
      </c>
      <c r="DK8" s="22">
        <f t="shared" si="18"/>
        <v>0</v>
      </c>
      <c r="DL8" s="22">
        <f t="shared" si="18"/>
        <v>0</v>
      </c>
      <c r="DM8" s="22">
        <f t="shared" si="18"/>
        <v>0</v>
      </c>
      <c r="DN8" s="22">
        <f t="shared" si="19"/>
        <v>0</v>
      </c>
      <c r="DO8" s="22">
        <f t="shared" si="42"/>
        <v>0</v>
      </c>
      <c r="DP8" s="22">
        <f t="shared" si="42"/>
        <v>0</v>
      </c>
      <c r="DQ8" s="22">
        <f t="shared" si="42"/>
        <v>0</v>
      </c>
      <c r="DR8" s="22">
        <f t="shared" si="43"/>
        <v>0</v>
      </c>
      <c r="DS8" s="22">
        <f t="shared" si="44"/>
        <v>0</v>
      </c>
    </row>
    <row r="9" spans="1:123" s="22" customFormat="1" ht="15.75" thickBot="1">
      <c r="A9" s="104" t="s">
        <v>158</v>
      </c>
      <c r="B9" s="98">
        <v>7</v>
      </c>
      <c r="C9" s="98" t="s">
        <v>165</v>
      </c>
      <c r="D9" s="99" t="s">
        <v>70</v>
      </c>
      <c r="E9" s="69"/>
      <c r="F9" s="60"/>
      <c r="G9" s="60"/>
      <c r="H9" s="60"/>
      <c r="I9" s="60"/>
      <c r="J9" s="60"/>
      <c r="K9" s="61"/>
      <c r="L9" s="35"/>
      <c r="M9" s="31"/>
      <c r="N9" s="31"/>
      <c r="O9" s="112"/>
      <c r="P9" s="89"/>
      <c r="Q9" s="31"/>
      <c r="R9" s="31"/>
      <c r="S9" s="112"/>
      <c r="T9" s="99" t="s">
        <v>36</v>
      </c>
      <c r="U9" s="89">
        <v>1</v>
      </c>
      <c r="V9" s="31">
        <v>2</v>
      </c>
      <c r="W9" s="31">
        <v>2</v>
      </c>
      <c r="X9" s="31"/>
      <c r="Y9" s="31">
        <v>1</v>
      </c>
      <c r="Z9" s="31"/>
      <c r="AA9" s="112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20"/>
        <v>1</v>
      </c>
      <c r="BA9" s="28">
        <f t="shared" si="0"/>
        <v>1</v>
      </c>
      <c r="BB9" s="29">
        <f t="shared" si="0"/>
        <v>2</v>
      </c>
      <c r="BC9" s="29">
        <f t="shared" si="21"/>
        <v>3</v>
      </c>
      <c r="BD9" s="29">
        <f t="shared" si="1"/>
        <v>2</v>
      </c>
      <c r="BE9" s="29">
        <f t="shared" si="22"/>
        <v>5</v>
      </c>
      <c r="BF9" s="29">
        <f t="shared" si="2"/>
        <v>0</v>
      </c>
      <c r="BG9" s="29">
        <f t="shared" si="23"/>
        <v>5</v>
      </c>
      <c r="BH9" s="29">
        <f t="shared" si="3"/>
        <v>1</v>
      </c>
      <c r="BI9" s="29">
        <f t="shared" si="3"/>
        <v>0</v>
      </c>
      <c r="BJ9" s="29">
        <f t="shared" si="3"/>
        <v>0</v>
      </c>
      <c r="BK9" s="29">
        <f t="shared" si="24"/>
        <v>0</v>
      </c>
      <c r="BL9" s="29">
        <f t="shared" si="24"/>
        <v>0</v>
      </c>
      <c r="BM9" s="29">
        <f t="shared" si="25"/>
        <v>0</v>
      </c>
      <c r="BN9" s="29">
        <f t="shared" si="4"/>
        <v>0</v>
      </c>
      <c r="BO9" s="29">
        <f t="shared" si="4"/>
        <v>0</v>
      </c>
      <c r="BP9" s="29">
        <f t="shared" si="26"/>
        <v>0</v>
      </c>
      <c r="BQ9" s="29">
        <f t="shared" si="27"/>
        <v>0</v>
      </c>
      <c r="BR9" s="29">
        <f t="shared" si="27"/>
        <v>0</v>
      </c>
      <c r="BS9" s="29">
        <f t="shared" si="28"/>
        <v>0</v>
      </c>
      <c r="BT9" s="29">
        <f t="shared" si="5"/>
        <v>0</v>
      </c>
      <c r="BU9" s="30">
        <f t="shared" si="5"/>
        <v>0</v>
      </c>
      <c r="BV9" s="30">
        <f t="shared" si="29"/>
        <v>0</v>
      </c>
      <c r="BX9" s="28">
        <f t="shared" si="30"/>
        <v>400</v>
      </c>
      <c r="BY9" s="29">
        <f t="shared" si="31"/>
        <v>0</v>
      </c>
      <c r="BZ9" s="29">
        <f t="shared" si="32"/>
        <v>0</v>
      </c>
      <c r="CA9" s="29">
        <f t="shared" si="33"/>
        <v>0</v>
      </c>
      <c r="CB9" s="29">
        <f t="shared" si="34"/>
        <v>0</v>
      </c>
      <c r="CC9" s="30">
        <f t="shared" si="35"/>
        <v>400</v>
      </c>
      <c r="CD9" s="156">
        <f t="shared" si="6"/>
        <v>326.66666666666669</v>
      </c>
      <c r="CE9" s="22">
        <f t="shared" si="36"/>
        <v>3</v>
      </c>
      <c r="CF9" s="156">
        <f t="shared" si="7"/>
        <v>306.66666666666669</v>
      </c>
      <c r="CG9" s="22">
        <f t="shared" si="37"/>
        <v>4</v>
      </c>
      <c r="CH9" s="156">
        <f t="shared" si="8"/>
        <v>286.66666666666669</v>
      </c>
      <c r="CI9" s="22">
        <f t="shared" si="38"/>
        <v>5</v>
      </c>
      <c r="CJ9" s="22">
        <f t="shared" si="9"/>
        <v>2.637652489284537</v>
      </c>
      <c r="CK9" s="22">
        <f t="shared" si="10"/>
        <v>2.637652489284537</v>
      </c>
      <c r="CM9" s="22">
        <f t="shared" si="11"/>
        <v>16.666666666666668</v>
      </c>
      <c r="CN9" s="22">
        <f t="shared" si="12"/>
        <v>3.8461538461538458</v>
      </c>
      <c r="CO9" s="22">
        <f t="shared" si="13"/>
        <v>1.8018018018018016</v>
      </c>
      <c r="CP9" s="22">
        <f t="shared" si="14"/>
        <v>0</v>
      </c>
      <c r="CQ9" s="22">
        <f t="shared" si="15"/>
        <v>2.1739130434782608</v>
      </c>
      <c r="CR9" s="22">
        <f t="shared" si="15"/>
        <v>0</v>
      </c>
      <c r="CS9" s="22">
        <f t="shared" si="15"/>
        <v>0</v>
      </c>
      <c r="CT9" s="22" t="e">
        <f t="shared" si="15"/>
        <v>#DIV/0!</v>
      </c>
      <c r="CU9" s="22" t="e">
        <f t="shared" si="15"/>
        <v>#DIV/0!</v>
      </c>
      <c r="CV9" s="22" t="e">
        <f t="shared" si="16"/>
        <v>#DIV/0!</v>
      </c>
      <c r="CW9" s="22" t="e">
        <f t="shared" si="16"/>
        <v>#DIV/0!</v>
      </c>
      <c r="CX9" s="22" t="e">
        <f t="shared" si="16"/>
        <v>#DIV/0!</v>
      </c>
      <c r="CY9" s="22" t="e">
        <f t="shared" si="16"/>
        <v>#DIV/0!</v>
      </c>
      <c r="CZ9" s="22" t="e">
        <f t="shared" si="16"/>
        <v>#DIV/0!</v>
      </c>
      <c r="DA9" s="22" t="e">
        <f t="shared" si="17"/>
        <v>#DIV/0!</v>
      </c>
      <c r="DB9" s="22" t="e">
        <f t="shared" si="17"/>
        <v>#DIV/0!</v>
      </c>
      <c r="DC9" s="22" t="e">
        <f t="shared" si="17"/>
        <v>#DIV/0!</v>
      </c>
      <c r="DE9" s="22">
        <f t="shared" si="39"/>
        <v>1</v>
      </c>
      <c r="DF9" s="22">
        <f t="shared" si="39"/>
        <v>1</v>
      </c>
      <c r="DG9" s="22">
        <f t="shared" si="40"/>
        <v>1</v>
      </c>
      <c r="DH9" s="22">
        <f t="shared" si="41"/>
        <v>0</v>
      </c>
      <c r="DI9" s="22">
        <f t="shared" si="18"/>
        <v>1</v>
      </c>
      <c r="DJ9" s="22">
        <f t="shared" si="18"/>
        <v>0</v>
      </c>
      <c r="DK9" s="22">
        <f t="shared" si="18"/>
        <v>0</v>
      </c>
      <c r="DL9" s="22">
        <f t="shared" si="18"/>
        <v>0</v>
      </c>
      <c r="DM9" s="22">
        <f t="shared" si="18"/>
        <v>0</v>
      </c>
      <c r="DN9" s="22">
        <f t="shared" si="19"/>
        <v>0</v>
      </c>
      <c r="DO9" s="22">
        <f t="shared" si="42"/>
        <v>0</v>
      </c>
      <c r="DP9" s="22">
        <f t="shared" si="42"/>
        <v>0</v>
      </c>
      <c r="DQ9" s="22">
        <f t="shared" si="42"/>
        <v>0</v>
      </c>
      <c r="DR9" s="22">
        <f t="shared" si="43"/>
        <v>0</v>
      </c>
      <c r="DS9" s="22">
        <f t="shared" si="44"/>
        <v>0</v>
      </c>
    </row>
    <row r="10" spans="1:123" s="22" customFormat="1" ht="15.75" thickBot="1">
      <c r="A10" s="104" t="s">
        <v>158</v>
      </c>
      <c r="B10" s="98">
        <v>8</v>
      </c>
      <c r="C10" s="98" t="s">
        <v>166</v>
      </c>
      <c r="D10" s="99" t="s">
        <v>72</v>
      </c>
      <c r="E10" s="107"/>
      <c r="F10" s="100">
        <v>1</v>
      </c>
      <c r="G10" s="100">
        <v>5</v>
      </c>
      <c r="H10" s="100">
        <v>2</v>
      </c>
      <c r="I10" s="100">
        <v>7</v>
      </c>
      <c r="J10" s="100"/>
      <c r="K10" s="108">
        <v>1</v>
      </c>
      <c r="L10" s="35"/>
      <c r="M10" s="31"/>
      <c r="N10" s="31"/>
      <c r="O10" s="112"/>
      <c r="P10" s="89"/>
      <c r="Q10" s="31"/>
      <c r="R10" s="31"/>
      <c r="S10" s="112"/>
      <c r="T10" s="99" t="s">
        <v>72</v>
      </c>
      <c r="U10" s="89"/>
      <c r="V10" s="31">
        <v>2</v>
      </c>
      <c r="W10" s="31">
        <v>4</v>
      </c>
      <c r="X10" s="31">
        <v>3</v>
      </c>
      <c r="Y10" s="31">
        <v>1</v>
      </c>
      <c r="Z10" s="31"/>
      <c r="AA10" s="112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20"/>
        <v>2</v>
      </c>
      <c r="BA10" s="28">
        <f t="shared" si="0"/>
        <v>0</v>
      </c>
      <c r="BB10" s="29">
        <f t="shared" si="0"/>
        <v>3</v>
      </c>
      <c r="BC10" s="29">
        <f t="shared" si="21"/>
        <v>3</v>
      </c>
      <c r="BD10" s="29">
        <f t="shared" si="1"/>
        <v>9</v>
      </c>
      <c r="BE10" s="29">
        <f t="shared" si="22"/>
        <v>12</v>
      </c>
      <c r="BF10" s="29">
        <f t="shared" si="2"/>
        <v>5</v>
      </c>
      <c r="BG10" s="29">
        <f t="shared" si="23"/>
        <v>17</v>
      </c>
      <c r="BH10" s="29">
        <f t="shared" si="3"/>
        <v>8</v>
      </c>
      <c r="BI10" s="29">
        <f t="shared" si="3"/>
        <v>0</v>
      </c>
      <c r="BJ10" s="29">
        <f t="shared" si="3"/>
        <v>1</v>
      </c>
      <c r="BK10" s="29">
        <f t="shared" si="24"/>
        <v>0</v>
      </c>
      <c r="BL10" s="29">
        <f t="shared" si="24"/>
        <v>0</v>
      </c>
      <c r="BM10" s="29">
        <f t="shared" si="25"/>
        <v>0</v>
      </c>
      <c r="BN10" s="29">
        <f t="shared" si="4"/>
        <v>0</v>
      </c>
      <c r="BO10" s="29">
        <f t="shared" si="4"/>
        <v>0</v>
      </c>
      <c r="BP10" s="29">
        <f t="shared" si="26"/>
        <v>0</v>
      </c>
      <c r="BQ10" s="29">
        <f t="shared" si="27"/>
        <v>0</v>
      </c>
      <c r="BR10" s="29">
        <f t="shared" si="27"/>
        <v>0</v>
      </c>
      <c r="BS10" s="29">
        <f t="shared" si="28"/>
        <v>0</v>
      </c>
      <c r="BT10" s="29">
        <f t="shared" si="5"/>
        <v>0</v>
      </c>
      <c r="BU10" s="30">
        <f t="shared" si="5"/>
        <v>0</v>
      </c>
      <c r="BV10" s="30">
        <f t="shared" si="29"/>
        <v>0</v>
      </c>
      <c r="BX10" s="28">
        <f t="shared" si="30"/>
        <v>1140</v>
      </c>
      <c r="BY10" s="29">
        <f t="shared" si="31"/>
        <v>0</v>
      </c>
      <c r="BZ10" s="29">
        <f t="shared" si="32"/>
        <v>5</v>
      </c>
      <c r="CA10" s="29">
        <f t="shared" si="33"/>
        <v>0</v>
      </c>
      <c r="CB10" s="29">
        <f t="shared" si="34"/>
        <v>0</v>
      </c>
      <c r="CC10" s="30">
        <f t="shared" si="35"/>
        <v>1145</v>
      </c>
      <c r="CD10" s="156">
        <f t="shared" si="6"/>
        <v>998.33333333333337</v>
      </c>
      <c r="CE10" s="22">
        <f t="shared" si="36"/>
        <v>3</v>
      </c>
      <c r="CF10" s="156">
        <f t="shared" si="7"/>
        <v>958.33333333333337</v>
      </c>
      <c r="CG10" s="22">
        <f t="shared" si="37"/>
        <v>4</v>
      </c>
      <c r="CH10" s="156">
        <f t="shared" si="8"/>
        <v>918.33333333333337</v>
      </c>
      <c r="CI10" s="22">
        <f t="shared" si="38"/>
        <v>5</v>
      </c>
      <c r="CJ10" s="22">
        <f t="shared" si="9"/>
        <v>7.5502802505769866</v>
      </c>
      <c r="CK10" s="22">
        <f t="shared" si="10"/>
        <v>7.5502802505769866</v>
      </c>
      <c r="CM10" s="22">
        <f t="shared" si="11"/>
        <v>0</v>
      </c>
      <c r="CN10" s="22">
        <f t="shared" si="12"/>
        <v>5.7692307692307692</v>
      </c>
      <c r="CO10" s="22">
        <f t="shared" si="13"/>
        <v>8.108108108108107</v>
      </c>
      <c r="CP10" s="22">
        <f t="shared" si="14"/>
        <v>7.2463768115942031</v>
      </c>
      <c r="CQ10" s="22">
        <f t="shared" si="15"/>
        <v>17.391304347826086</v>
      </c>
      <c r="CR10" s="22">
        <f t="shared" si="15"/>
        <v>0</v>
      </c>
      <c r="CS10" s="22">
        <f t="shared" si="15"/>
        <v>9.0909090909090917</v>
      </c>
      <c r="CT10" s="22" t="e">
        <f t="shared" si="15"/>
        <v>#DIV/0!</v>
      </c>
      <c r="CU10" s="22" t="e">
        <f t="shared" si="15"/>
        <v>#DIV/0!</v>
      </c>
      <c r="CV10" s="22" t="e">
        <f t="shared" si="16"/>
        <v>#DIV/0!</v>
      </c>
      <c r="CW10" s="22" t="e">
        <f t="shared" si="16"/>
        <v>#DIV/0!</v>
      </c>
      <c r="CX10" s="22" t="e">
        <f t="shared" si="16"/>
        <v>#DIV/0!</v>
      </c>
      <c r="CY10" s="22" t="e">
        <f t="shared" si="16"/>
        <v>#DIV/0!</v>
      </c>
      <c r="CZ10" s="22" t="e">
        <f t="shared" si="16"/>
        <v>#DIV/0!</v>
      </c>
      <c r="DA10" s="22" t="e">
        <f t="shared" si="17"/>
        <v>#DIV/0!</v>
      </c>
      <c r="DB10" s="22" t="e">
        <f t="shared" si="17"/>
        <v>#DIV/0!</v>
      </c>
      <c r="DC10" s="22" t="e">
        <f t="shared" si="17"/>
        <v>#DIV/0!</v>
      </c>
      <c r="DE10" s="22">
        <f t="shared" si="39"/>
        <v>0</v>
      </c>
      <c r="DF10" s="22">
        <f t="shared" si="39"/>
        <v>1</v>
      </c>
      <c r="DG10" s="22">
        <f t="shared" si="40"/>
        <v>1</v>
      </c>
      <c r="DH10" s="22">
        <f t="shared" si="41"/>
        <v>1</v>
      </c>
      <c r="DI10" s="22">
        <f t="shared" si="18"/>
        <v>1</v>
      </c>
      <c r="DJ10" s="22">
        <f t="shared" si="18"/>
        <v>0</v>
      </c>
      <c r="DK10" s="22">
        <f t="shared" si="18"/>
        <v>1</v>
      </c>
      <c r="DL10" s="22">
        <f t="shared" si="18"/>
        <v>0</v>
      </c>
      <c r="DM10" s="22">
        <f t="shared" si="18"/>
        <v>0</v>
      </c>
      <c r="DN10" s="22">
        <f t="shared" si="19"/>
        <v>0</v>
      </c>
      <c r="DO10" s="22">
        <f t="shared" si="42"/>
        <v>0</v>
      </c>
      <c r="DP10" s="22">
        <f t="shared" si="42"/>
        <v>0</v>
      </c>
      <c r="DQ10" s="22">
        <f t="shared" si="42"/>
        <v>0</v>
      </c>
      <c r="DR10" s="22">
        <f t="shared" si="43"/>
        <v>0</v>
      </c>
      <c r="DS10" s="22">
        <f t="shared" si="44"/>
        <v>0</v>
      </c>
    </row>
    <row r="11" spans="1:123" s="22" customFormat="1" ht="15.75" thickBot="1">
      <c r="A11" s="104" t="s">
        <v>158</v>
      </c>
      <c r="B11" s="98">
        <v>9</v>
      </c>
      <c r="C11" s="98" t="s">
        <v>167</v>
      </c>
      <c r="D11" s="99" t="s">
        <v>36</v>
      </c>
      <c r="E11" s="107">
        <v>2</v>
      </c>
      <c r="F11" s="100">
        <v>1</v>
      </c>
      <c r="G11" s="100">
        <v>4</v>
      </c>
      <c r="H11" s="100">
        <v>3</v>
      </c>
      <c r="I11" s="100">
        <v>3</v>
      </c>
      <c r="J11" s="100"/>
      <c r="K11" s="108"/>
      <c r="L11" s="35"/>
      <c r="M11" s="31"/>
      <c r="N11" s="31"/>
      <c r="O11" s="112"/>
      <c r="P11" s="89"/>
      <c r="Q11" s="31"/>
      <c r="R11" s="31"/>
      <c r="S11" s="112"/>
      <c r="T11" s="99" t="s">
        <v>36</v>
      </c>
      <c r="U11" s="89"/>
      <c r="V11" s="31"/>
      <c r="W11" s="31">
        <v>2</v>
      </c>
      <c r="X11" s="31">
        <v>2</v>
      </c>
      <c r="Y11" s="31">
        <v>1</v>
      </c>
      <c r="Z11" s="31"/>
      <c r="AA11" s="112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20"/>
        <v>2</v>
      </c>
      <c r="BA11" s="28">
        <f t="shared" si="0"/>
        <v>2</v>
      </c>
      <c r="BB11" s="29">
        <f t="shared" si="0"/>
        <v>1</v>
      </c>
      <c r="BC11" s="29">
        <f t="shared" si="21"/>
        <v>3</v>
      </c>
      <c r="BD11" s="29">
        <f t="shared" si="1"/>
        <v>6</v>
      </c>
      <c r="BE11" s="29">
        <f t="shared" si="22"/>
        <v>9</v>
      </c>
      <c r="BF11" s="29">
        <f t="shared" si="2"/>
        <v>5</v>
      </c>
      <c r="BG11" s="29">
        <f t="shared" si="23"/>
        <v>14</v>
      </c>
      <c r="BH11" s="29">
        <f t="shared" si="3"/>
        <v>4</v>
      </c>
      <c r="BI11" s="29">
        <f t="shared" si="3"/>
        <v>0</v>
      </c>
      <c r="BJ11" s="29">
        <f t="shared" si="3"/>
        <v>0</v>
      </c>
      <c r="BK11" s="29">
        <f t="shared" si="24"/>
        <v>0</v>
      </c>
      <c r="BL11" s="29">
        <f t="shared" si="24"/>
        <v>0</v>
      </c>
      <c r="BM11" s="29">
        <f t="shared" si="25"/>
        <v>0</v>
      </c>
      <c r="BN11" s="29">
        <f t="shared" si="4"/>
        <v>0</v>
      </c>
      <c r="BO11" s="29">
        <f t="shared" si="4"/>
        <v>0</v>
      </c>
      <c r="BP11" s="29">
        <f t="shared" si="26"/>
        <v>0</v>
      </c>
      <c r="BQ11" s="29">
        <f t="shared" si="27"/>
        <v>0</v>
      </c>
      <c r="BR11" s="29">
        <f t="shared" si="27"/>
        <v>0</v>
      </c>
      <c r="BS11" s="29">
        <f t="shared" si="28"/>
        <v>0</v>
      </c>
      <c r="BT11" s="29">
        <f t="shared" si="5"/>
        <v>0</v>
      </c>
      <c r="BU11" s="30">
        <f t="shared" si="5"/>
        <v>0</v>
      </c>
      <c r="BV11" s="30">
        <f t="shared" si="29"/>
        <v>0</v>
      </c>
      <c r="BX11" s="28">
        <f t="shared" si="30"/>
        <v>920</v>
      </c>
      <c r="BY11" s="29">
        <f t="shared" si="31"/>
        <v>0</v>
      </c>
      <c r="BZ11" s="29">
        <f t="shared" si="32"/>
        <v>0</v>
      </c>
      <c r="CA11" s="29">
        <f t="shared" si="33"/>
        <v>0</v>
      </c>
      <c r="CB11" s="29">
        <f t="shared" si="34"/>
        <v>0</v>
      </c>
      <c r="CC11" s="30">
        <f t="shared" si="35"/>
        <v>920</v>
      </c>
      <c r="CD11" s="156">
        <f t="shared" si="6"/>
        <v>773.33333333333337</v>
      </c>
      <c r="CE11" s="22">
        <f t="shared" si="36"/>
        <v>3</v>
      </c>
      <c r="CF11" s="156">
        <f t="shared" si="7"/>
        <v>733.33333333333337</v>
      </c>
      <c r="CG11" s="22">
        <f t="shared" si="37"/>
        <v>4</v>
      </c>
      <c r="CH11" s="156">
        <f t="shared" si="8"/>
        <v>693.33333333333337</v>
      </c>
      <c r="CI11" s="22">
        <f t="shared" si="38"/>
        <v>5</v>
      </c>
      <c r="CJ11" s="22">
        <f t="shared" si="9"/>
        <v>6.0666007253544345</v>
      </c>
      <c r="CK11" s="22">
        <f t="shared" si="10"/>
        <v>6.0666007253544345</v>
      </c>
      <c r="CM11" s="22">
        <f t="shared" si="11"/>
        <v>33.333333333333336</v>
      </c>
      <c r="CN11" s="22">
        <f t="shared" si="12"/>
        <v>1.9230769230769229</v>
      </c>
      <c r="CO11" s="22">
        <f t="shared" si="13"/>
        <v>5.4054054054054053</v>
      </c>
      <c r="CP11" s="22">
        <f t="shared" si="14"/>
        <v>7.2463768115942031</v>
      </c>
      <c r="CQ11" s="22">
        <f t="shared" si="15"/>
        <v>8.695652173913043</v>
      </c>
      <c r="CR11" s="22">
        <f t="shared" si="15"/>
        <v>0</v>
      </c>
      <c r="CS11" s="22">
        <f t="shared" si="15"/>
        <v>0</v>
      </c>
      <c r="CT11" s="22" t="e">
        <f t="shared" si="15"/>
        <v>#DIV/0!</v>
      </c>
      <c r="CU11" s="22" t="e">
        <f t="shared" si="15"/>
        <v>#DIV/0!</v>
      </c>
      <c r="CV11" s="22" t="e">
        <f t="shared" si="16"/>
        <v>#DIV/0!</v>
      </c>
      <c r="CW11" s="22" t="e">
        <f t="shared" si="16"/>
        <v>#DIV/0!</v>
      </c>
      <c r="CX11" s="22" t="e">
        <f t="shared" si="16"/>
        <v>#DIV/0!</v>
      </c>
      <c r="CY11" s="22" t="e">
        <f t="shared" si="16"/>
        <v>#DIV/0!</v>
      </c>
      <c r="CZ11" s="22" t="e">
        <f t="shared" si="16"/>
        <v>#DIV/0!</v>
      </c>
      <c r="DA11" s="22" t="e">
        <f t="shared" si="17"/>
        <v>#DIV/0!</v>
      </c>
      <c r="DB11" s="22" t="e">
        <f t="shared" si="17"/>
        <v>#DIV/0!</v>
      </c>
      <c r="DC11" s="22" t="e">
        <f t="shared" si="17"/>
        <v>#DIV/0!</v>
      </c>
      <c r="DE11" s="22">
        <f t="shared" si="39"/>
        <v>1</v>
      </c>
      <c r="DF11" s="22">
        <f t="shared" si="39"/>
        <v>1</v>
      </c>
      <c r="DG11" s="22">
        <f t="shared" si="40"/>
        <v>1</v>
      </c>
      <c r="DH11" s="22">
        <f t="shared" si="41"/>
        <v>1</v>
      </c>
      <c r="DI11" s="22">
        <f t="shared" si="18"/>
        <v>1</v>
      </c>
      <c r="DJ11" s="22">
        <f t="shared" si="18"/>
        <v>0</v>
      </c>
      <c r="DK11" s="22">
        <f t="shared" si="18"/>
        <v>0</v>
      </c>
      <c r="DL11" s="22">
        <f t="shared" si="18"/>
        <v>0</v>
      </c>
      <c r="DM11" s="22">
        <f t="shared" si="18"/>
        <v>0</v>
      </c>
      <c r="DN11" s="22">
        <f t="shared" si="19"/>
        <v>0</v>
      </c>
      <c r="DO11" s="22">
        <f t="shared" si="42"/>
        <v>0</v>
      </c>
      <c r="DP11" s="22">
        <f t="shared" si="42"/>
        <v>0</v>
      </c>
      <c r="DQ11" s="22">
        <f t="shared" si="42"/>
        <v>0</v>
      </c>
      <c r="DR11" s="22">
        <f t="shared" si="43"/>
        <v>0</v>
      </c>
      <c r="DS11" s="22">
        <f t="shared" si="44"/>
        <v>0</v>
      </c>
    </row>
    <row r="12" spans="1:123" s="22" customFormat="1" ht="15.75" thickBot="1">
      <c r="A12" s="104" t="s">
        <v>158</v>
      </c>
      <c r="B12" s="98">
        <v>10</v>
      </c>
      <c r="C12" s="98" t="s">
        <v>168</v>
      </c>
      <c r="D12" s="99" t="s">
        <v>36</v>
      </c>
      <c r="E12" s="107"/>
      <c r="F12" s="100"/>
      <c r="G12" s="100">
        <v>6</v>
      </c>
      <c r="H12" s="100">
        <v>2</v>
      </c>
      <c r="I12" s="100">
        <v>2</v>
      </c>
      <c r="J12" s="100"/>
      <c r="K12" s="108"/>
      <c r="L12" s="35"/>
      <c r="M12" s="31"/>
      <c r="N12" s="31"/>
      <c r="O12" s="112"/>
      <c r="P12" s="89"/>
      <c r="Q12" s="31"/>
      <c r="R12" s="31"/>
      <c r="S12" s="112"/>
      <c r="T12" s="99" t="s">
        <v>36</v>
      </c>
      <c r="U12" s="89"/>
      <c r="V12" s="31"/>
      <c r="W12" s="31">
        <v>5</v>
      </c>
      <c r="X12" s="31">
        <v>3</v>
      </c>
      <c r="Y12" s="31">
        <v>1</v>
      </c>
      <c r="Z12" s="31"/>
      <c r="AA12" s="112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20"/>
        <v>2</v>
      </c>
      <c r="BA12" s="28">
        <f t="shared" si="0"/>
        <v>0</v>
      </c>
      <c r="BB12" s="29">
        <f t="shared" si="0"/>
        <v>0</v>
      </c>
      <c r="BC12" s="29">
        <f t="shared" si="21"/>
        <v>0</v>
      </c>
      <c r="BD12" s="29">
        <f t="shared" si="1"/>
        <v>11</v>
      </c>
      <c r="BE12" s="29">
        <f t="shared" si="22"/>
        <v>11</v>
      </c>
      <c r="BF12" s="29">
        <f t="shared" si="2"/>
        <v>5</v>
      </c>
      <c r="BG12" s="29">
        <f t="shared" si="23"/>
        <v>16</v>
      </c>
      <c r="BH12" s="29">
        <f t="shared" si="3"/>
        <v>3</v>
      </c>
      <c r="BI12" s="29">
        <f t="shared" si="3"/>
        <v>0</v>
      </c>
      <c r="BJ12" s="29">
        <f t="shared" si="3"/>
        <v>0</v>
      </c>
      <c r="BK12" s="29">
        <f t="shared" si="24"/>
        <v>0</v>
      </c>
      <c r="BL12" s="29">
        <f t="shared" si="24"/>
        <v>0</v>
      </c>
      <c r="BM12" s="29">
        <f t="shared" si="25"/>
        <v>0</v>
      </c>
      <c r="BN12" s="29">
        <f t="shared" si="4"/>
        <v>0</v>
      </c>
      <c r="BO12" s="29">
        <f t="shared" si="4"/>
        <v>0</v>
      </c>
      <c r="BP12" s="29">
        <f t="shared" si="26"/>
        <v>0</v>
      </c>
      <c r="BQ12" s="29">
        <f t="shared" si="27"/>
        <v>0</v>
      </c>
      <c r="BR12" s="29">
        <f t="shared" si="27"/>
        <v>0</v>
      </c>
      <c r="BS12" s="29">
        <f t="shared" si="28"/>
        <v>0</v>
      </c>
      <c r="BT12" s="29">
        <f t="shared" si="5"/>
        <v>0</v>
      </c>
      <c r="BU12" s="30">
        <f t="shared" si="5"/>
        <v>0</v>
      </c>
      <c r="BV12" s="30">
        <f t="shared" si="29"/>
        <v>0</v>
      </c>
      <c r="BX12" s="28">
        <f t="shared" si="30"/>
        <v>920</v>
      </c>
      <c r="BY12" s="29">
        <f t="shared" si="31"/>
        <v>0</v>
      </c>
      <c r="BZ12" s="29">
        <f t="shared" si="32"/>
        <v>0</v>
      </c>
      <c r="CA12" s="29">
        <f t="shared" si="33"/>
        <v>0</v>
      </c>
      <c r="CB12" s="29">
        <f t="shared" si="34"/>
        <v>0</v>
      </c>
      <c r="CC12" s="30">
        <f t="shared" si="35"/>
        <v>920</v>
      </c>
      <c r="CD12" s="156">
        <f t="shared" si="6"/>
        <v>773.33333333333337</v>
      </c>
      <c r="CE12" s="22">
        <f t="shared" si="36"/>
        <v>3</v>
      </c>
      <c r="CF12" s="156">
        <f t="shared" si="7"/>
        <v>733.33333333333337</v>
      </c>
      <c r="CG12" s="22">
        <f t="shared" si="37"/>
        <v>4</v>
      </c>
      <c r="CH12" s="156">
        <f t="shared" si="8"/>
        <v>693.33333333333337</v>
      </c>
      <c r="CI12" s="22">
        <f t="shared" si="38"/>
        <v>5</v>
      </c>
      <c r="CJ12" s="22">
        <f t="shared" si="9"/>
        <v>6.0666007253544345</v>
      </c>
      <c r="CK12" s="22">
        <f t="shared" si="10"/>
        <v>6.0666007253544345</v>
      </c>
      <c r="CM12" s="22">
        <f t="shared" si="11"/>
        <v>0</v>
      </c>
      <c r="CN12" s="22">
        <f t="shared" si="12"/>
        <v>0</v>
      </c>
      <c r="CO12" s="22">
        <f t="shared" si="13"/>
        <v>9.9099099099099082</v>
      </c>
      <c r="CP12" s="22">
        <f t="shared" si="14"/>
        <v>7.2463768115942031</v>
      </c>
      <c r="CQ12" s="22">
        <f t="shared" si="15"/>
        <v>6.5217391304347823</v>
      </c>
      <c r="CR12" s="22">
        <f t="shared" si="15"/>
        <v>0</v>
      </c>
      <c r="CS12" s="22">
        <f t="shared" si="15"/>
        <v>0</v>
      </c>
      <c r="CT12" s="22" t="e">
        <f t="shared" si="15"/>
        <v>#DIV/0!</v>
      </c>
      <c r="CU12" s="22" t="e">
        <f t="shared" si="15"/>
        <v>#DIV/0!</v>
      </c>
      <c r="CV12" s="22" t="e">
        <f t="shared" si="16"/>
        <v>#DIV/0!</v>
      </c>
      <c r="CW12" s="22" t="e">
        <f t="shared" si="16"/>
        <v>#DIV/0!</v>
      </c>
      <c r="CX12" s="22" t="e">
        <f t="shared" si="16"/>
        <v>#DIV/0!</v>
      </c>
      <c r="CY12" s="22" t="e">
        <f t="shared" si="16"/>
        <v>#DIV/0!</v>
      </c>
      <c r="CZ12" s="22" t="e">
        <f t="shared" si="16"/>
        <v>#DIV/0!</v>
      </c>
      <c r="DA12" s="22" t="e">
        <f t="shared" si="17"/>
        <v>#DIV/0!</v>
      </c>
      <c r="DB12" s="22" t="e">
        <f t="shared" si="17"/>
        <v>#DIV/0!</v>
      </c>
      <c r="DC12" s="22" t="e">
        <f t="shared" si="17"/>
        <v>#DIV/0!</v>
      </c>
      <c r="DE12" s="22">
        <f t="shared" si="39"/>
        <v>0</v>
      </c>
      <c r="DF12" s="22">
        <f t="shared" si="39"/>
        <v>0</v>
      </c>
      <c r="DG12" s="22">
        <f t="shared" si="40"/>
        <v>1</v>
      </c>
      <c r="DH12" s="22">
        <f t="shared" si="41"/>
        <v>1</v>
      </c>
      <c r="DI12" s="22">
        <f t="shared" si="18"/>
        <v>1</v>
      </c>
      <c r="DJ12" s="22">
        <f t="shared" si="18"/>
        <v>0</v>
      </c>
      <c r="DK12" s="22">
        <f t="shared" si="18"/>
        <v>0</v>
      </c>
      <c r="DL12" s="22">
        <f t="shared" si="18"/>
        <v>0</v>
      </c>
      <c r="DM12" s="22">
        <f t="shared" si="18"/>
        <v>0</v>
      </c>
      <c r="DN12" s="22">
        <f t="shared" si="19"/>
        <v>0</v>
      </c>
      <c r="DO12" s="22">
        <f t="shared" si="42"/>
        <v>0</v>
      </c>
      <c r="DP12" s="22">
        <f t="shared" si="42"/>
        <v>0</v>
      </c>
      <c r="DQ12" s="22">
        <f t="shared" si="42"/>
        <v>0</v>
      </c>
      <c r="DR12" s="22">
        <f t="shared" si="43"/>
        <v>0</v>
      </c>
      <c r="DS12" s="22">
        <f t="shared" si="44"/>
        <v>0</v>
      </c>
    </row>
    <row r="13" spans="1:123" s="22" customFormat="1" ht="15.75" thickBot="1">
      <c r="A13" s="104" t="s">
        <v>158</v>
      </c>
      <c r="B13" s="98">
        <v>11</v>
      </c>
      <c r="C13" s="98" t="s">
        <v>169</v>
      </c>
      <c r="D13" s="99" t="s">
        <v>36</v>
      </c>
      <c r="E13" s="107"/>
      <c r="F13" s="100">
        <v>1</v>
      </c>
      <c r="G13" s="100">
        <v>5</v>
      </c>
      <c r="H13" s="100">
        <v>1</v>
      </c>
      <c r="I13" s="100"/>
      <c r="J13" s="100"/>
      <c r="K13" s="108"/>
      <c r="L13" s="35"/>
      <c r="M13" s="31"/>
      <c r="N13" s="31"/>
      <c r="O13" s="112"/>
      <c r="P13" s="89"/>
      <c r="Q13" s="31"/>
      <c r="R13" s="31"/>
      <c r="S13" s="112"/>
      <c r="T13" s="99" t="s">
        <v>36</v>
      </c>
      <c r="U13" s="89"/>
      <c r="V13" s="31">
        <v>1</v>
      </c>
      <c r="W13" s="31"/>
      <c r="X13" s="31">
        <v>2</v>
      </c>
      <c r="Y13" s="31">
        <v>1</v>
      </c>
      <c r="Z13" s="31"/>
      <c r="AA13" s="112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20"/>
        <v>2</v>
      </c>
      <c r="BA13" s="28">
        <f t="shared" si="0"/>
        <v>0</v>
      </c>
      <c r="BB13" s="29">
        <f t="shared" si="0"/>
        <v>2</v>
      </c>
      <c r="BC13" s="29">
        <f t="shared" si="21"/>
        <v>2</v>
      </c>
      <c r="BD13" s="29">
        <f t="shared" si="1"/>
        <v>5</v>
      </c>
      <c r="BE13" s="29">
        <f t="shared" si="22"/>
        <v>7</v>
      </c>
      <c r="BF13" s="29">
        <f t="shared" si="2"/>
        <v>3</v>
      </c>
      <c r="BG13" s="29">
        <f t="shared" si="23"/>
        <v>10</v>
      </c>
      <c r="BH13" s="29">
        <f t="shared" si="3"/>
        <v>1</v>
      </c>
      <c r="BI13" s="29">
        <f t="shared" si="3"/>
        <v>0</v>
      </c>
      <c r="BJ13" s="29">
        <f t="shared" si="3"/>
        <v>0</v>
      </c>
      <c r="BK13" s="29">
        <f t="shared" si="24"/>
        <v>0</v>
      </c>
      <c r="BL13" s="29">
        <f t="shared" si="24"/>
        <v>0</v>
      </c>
      <c r="BM13" s="29">
        <f t="shared" si="25"/>
        <v>0</v>
      </c>
      <c r="BN13" s="29">
        <f t="shared" si="4"/>
        <v>0</v>
      </c>
      <c r="BO13" s="29">
        <f t="shared" si="4"/>
        <v>0</v>
      </c>
      <c r="BP13" s="29">
        <f t="shared" si="26"/>
        <v>0</v>
      </c>
      <c r="BQ13" s="29">
        <f t="shared" si="27"/>
        <v>0</v>
      </c>
      <c r="BR13" s="29">
        <f t="shared" si="27"/>
        <v>0</v>
      </c>
      <c r="BS13" s="29">
        <f t="shared" si="28"/>
        <v>0</v>
      </c>
      <c r="BT13" s="29">
        <f t="shared" si="5"/>
        <v>0</v>
      </c>
      <c r="BU13" s="30">
        <f t="shared" si="5"/>
        <v>0</v>
      </c>
      <c r="BV13" s="30">
        <f t="shared" si="29"/>
        <v>0</v>
      </c>
      <c r="BX13" s="28">
        <f t="shared" si="30"/>
        <v>600</v>
      </c>
      <c r="BY13" s="29">
        <f t="shared" si="31"/>
        <v>0</v>
      </c>
      <c r="BZ13" s="29">
        <f t="shared" si="32"/>
        <v>0</v>
      </c>
      <c r="CA13" s="29">
        <f t="shared" si="33"/>
        <v>0</v>
      </c>
      <c r="CB13" s="29">
        <f t="shared" si="34"/>
        <v>0</v>
      </c>
      <c r="CC13" s="30">
        <f t="shared" si="35"/>
        <v>600</v>
      </c>
      <c r="CD13" s="156">
        <f t="shared" si="6"/>
        <v>453.33333333333337</v>
      </c>
      <c r="CE13" s="22">
        <f t="shared" si="36"/>
        <v>3</v>
      </c>
      <c r="CF13" s="156">
        <f t="shared" si="7"/>
        <v>413.33333333333337</v>
      </c>
      <c r="CG13" s="22">
        <f t="shared" si="37"/>
        <v>4</v>
      </c>
      <c r="CH13" s="156">
        <f t="shared" si="8"/>
        <v>373.33333333333337</v>
      </c>
      <c r="CI13" s="22">
        <f t="shared" si="38"/>
        <v>5</v>
      </c>
      <c r="CJ13" s="22">
        <f t="shared" si="9"/>
        <v>3.9564787339268048</v>
      </c>
      <c r="CK13" s="22">
        <f t="shared" si="10"/>
        <v>3.9564787339268048</v>
      </c>
      <c r="CM13" s="22">
        <f t="shared" si="11"/>
        <v>0</v>
      </c>
      <c r="CN13" s="22">
        <f t="shared" si="12"/>
        <v>3.8461538461538458</v>
      </c>
      <c r="CO13" s="22">
        <f t="shared" si="13"/>
        <v>4.5045045045045038</v>
      </c>
      <c r="CP13" s="22">
        <f t="shared" si="14"/>
        <v>4.3478260869565224</v>
      </c>
      <c r="CQ13" s="22">
        <f t="shared" si="15"/>
        <v>2.1739130434782608</v>
      </c>
      <c r="CR13" s="22">
        <f t="shared" si="15"/>
        <v>0</v>
      </c>
      <c r="CS13" s="22">
        <f t="shared" si="15"/>
        <v>0</v>
      </c>
      <c r="CT13" s="22" t="e">
        <f t="shared" si="15"/>
        <v>#DIV/0!</v>
      </c>
      <c r="CU13" s="22" t="e">
        <f t="shared" si="15"/>
        <v>#DIV/0!</v>
      </c>
      <c r="CV13" s="22" t="e">
        <f t="shared" si="16"/>
        <v>#DIV/0!</v>
      </c>
      <c r="CW13" s="22" t="e">
        <f t="shared" si="16"/>
        <v>#DIV/0!</v>
      </c>
      <c r="CX13" s="22" t="e">
        <f t="shared" si="16"/>
        <v>#DIV/0!</v>
      </c>
      <c r="CY13" s="22" t="e">
        <f t="shared" si="16"/>
        <v>#DIV/0!</v>
      </c>
      <c r="CZ13" s="22" t="e">
        <f t="shared" si="16"/>
        <v>#DIV/0!</v>
      </c>
      <c r="DA13" s="22" t="e">
        <f t="shared" si="17"/>
        <v>#DIV/0!</v>
      </c>
      <c r="DB13" s="22" t="e">
        <f t="shared" si="17"/>
        <v>#DIV/0!</v>
      </c>
      <c r="DC13" s="22" t="e">
        <f t="shared" si="17"/>
        <v>#DIV/0!</v>
      </c>
      <c r="DE13" s="22">
        <f t="shared" si="39"/>
        <v>0</v>
      </c>
      <c r="DF13" s="22">
        <f t="shared" si="39"/>
        <v>1</v>
      </c>
      <c r="DG13" s="22">
        <f t="shared" si="40"/>
        <v>1</v>
      </c>
      <c r="DH13" s="22">
        <f t="shared" si="41"/>
        <v>1</v>
      </c>
      <c r="DI13" s="22">
        <f t="shared" si="18"/>
        <v>1</v>
      </c>
      <c r="DJ13" s="22">
        <f t="shared" si="18"/>
        <v>0</v>
      </c>
      <c r="DK13" s="22">
        <f t="shared" si="18"/>
        <v>0</v>
      </c>
      <c r="DL13" s="22">
        <f t="shared" si="18"/>
        <v>0</v>
      </c>
      <c r="DM13" s="22">
        <f t="shared" si="18"/>
        <v>0</v>
      </c>
      <c r="DN13" s="22">
        <f t="shared" si="19"/>
        <v>0</v>
      </c>
      <c r="DO13" s="22">
        <f t="shared" si="42"/>
        <v>0</v>
      </c>
      <c r="DP13" s="22">
        <f t="shared" si="42"/>
        <v>0</v>
      </c>
      <c r="DQ13" s="22">
        <f t="shared" si="42"/>
        <v>0</v>
      </c>
      <c r="DR13" s="22">
        <f t="shared" si="43"/>
        <v>0</v>
      </c>
      <c r="DS13" s="22">
        <f t="shared" si="44"/>
        <v>0</v>
      </c>
    </row>
    <row r="14" spans="1:123" s="22" customFormat="1" ht="15.75" thickBot="1">
      <c r="A14" s="104" t="s">
        <v>158</v>
      </c>
      <c r="B14" s="98">
        <v>12</v>
      </c>
      <c r="C14" s="98" t="s">
        <v>170</v>
      </c>
      <c r="D14" s="99" t="s">
        <v>36</v>
      </c>
      <c r="E14" s="107"/>
      <c r="F14" s="100">
        <v>1</v>
      </c>
      <c r="G14" s="100">
        <v>4</v>
      </c>
      <c r="H14" s="100">
        <v>3</v>
      </c>
      <c r="I14" s="100">
        <v>4</v>
      </c>
      <c r="J14" s="100"/>
      <c r="K14" s="108">
        <v>1</v>
      </c>
      <c r="L14" s="35"/>
      <c r="M14" s="31"/>
      <c r="N14" s="31"/>
      <c r="O14" s="112"/>
      <c r="P14" s="89"/>
      <c r="Q14" s="31"/>
      <c r="R14" s="31"/>
      <c r="S14" s="112"/>
      <c r="T14" s="99" t="s">
        <v>36</v>
      </c>
      <c r="U14" s="89"/>
      <c r="V14" s="31">
        <v>2</v>
      </c>
      <c r="W14" s="31">
        <v>4</v>
      </c>
      <c r="X14" s="31">
        <v>2</v>
      </c>
      <c r="Y14" s="31">
        <v>1</v>
      </c>
      <c r="Z14" s="31"/>
      <c r="AA14" s="112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20"/>
        <v>2</v>
      </c>
      <c r="BA14" s="28">
        <f t="shared" si="0"/>
        <v>0</v>
      </c>
      <c r="BB14" s="29">
        <f t="shared" si="0"/>
        <v>3</v>
      </c>
      <c r="BC14" s="29">
        <f t="shared" si="21"/>
        <v>3</v>
      </c>
      <c r="BD14" s="29">
        <f t="shared" si="1"/>
        <v>8</v>
      </c>
      <c r="BE14" s="29">
        <f t="shared" si="22"/>
        <v>11</v>
      </c>
      <c r="BF14" s="29">
        <f t="shared" si="2"/>
        <v>5</v>
      </c>
      <c r="BG14" s="29">
        <f t="shared" si="23"/>
        <v>16</v>
      </c>
      <c r="BH14" s="29">
        <f t="shared" si="3"/>
        <v>5</v>
      </c>
      <c r="BI14" s="29">
        <f t="shared" si="3"/>
        <v>0</v>
      </c>
      <c r="BJ14" s="29">
        <f t="shared" si="3"/>
        <v>1</v>
      </c>
      <c r="BK14" s="29">
        <f t="shared" si="24"/>
        <v>0</v>
      </c>
      <c r="BL14" s="29">
        <f t="shared" si="24"/>
        <v>0</v>
      </c>
      <c r="BM14" s="29">
        <f t="shared" si="25"/>
        <v>0</v>
      </c>
      <c r="BN14" s="29">
        <f t="shared" si="4"/>
        <v>0</v>
      </c>
      <c r="BO14" s="29">
        <f t="shared" si="4"/>
        <v>0</v>
      </c>
      <c r="BP14" s="29">
        <f t="shared" si="26"/>
        <v>0</v>
      </c>
      <c r="BQ14" s="29">
        <f t="shared" si="27"/>
        <v>0</v>
      </c>
      <c r="BR14" s="29">
        <f t="shared" si="27"/>
        <v>0</v>
      </c>
      <c r="BS14" s="29">
        <f t="shared" si="28"/>
        <v>0</v>
      </c>
      <c r="BT14" s="29">
        <f t="shared" si="5"/>
        <v>0</v>
      </c>
      <c r="BU14" s="30">
        <f t="shared" si="5"/>
        <v>0</v>
      </c>
      <c r="BV14" s="30">
        <f t="shared" si="29"/>
        <v>0</v>
      </c>
      <c r="BX14" s="28">
        <f t="shared" si="30"/>
        <v>1020</v>
      </c>
      <c r="BY14" s="29">
        <f t="shared" si="31"/>
        <v>0</v>
      </c>
      <c r="BZ14" s="29">
        <f t="shared" si="32"/>
        <v>5</v>
      </c>
      <c r="CA14" s="29">
        <f t="shared" si="33"/>
        <v>0</v>
      </c>
      <c r="CB14" s="29">
        <f t="shared" si="34"/>
        <v>0</v>
      </c>
      <c r="CC14" s="30">
        <f t="shared" si="35"/>
        <v>1025</v>
      </c>
      <c r="CD14" s="156">
        <f t="shared" si="6"/>
        <v>878.33333333333337</v>
      </c>
      <c r="CE14" s="22">
        <f t="shared" si="36"/>
        <v>3</v>
      </c>
      <c r="CF14" s="156">
        <f t="shared" si="7"/>
        <v>838.33333333333337</v>
      </c>
      <c r="CG14" s="22">
        <f t="shared" si="37"/>
        <v>4</v>
      </c>
      <c r="CH14" s="156">
        <f t="shared" si="8"/>
        <v>798.33333333333337</v>
      </c>
      <c r="CI14" s="22">
        <f t="shared" si="38"/>
        <v>5</v>
      </c>
      <c r="CJ14" s="22">
        <f t="shared" si="9"/>
        <v>6.7589845037916252</v>
      </c>
      <c r="CK14" s="22">
        <f t="shared" si="10"/>
        <v>6.7589845037916252</v>
      </c>
      <c r="CM14" s="22">
        <f t="shared" si="11"/>
        <v>0</v>
      </c>
      <c r="CN14" s="22">
        <f t="shared" si="12"/>
        <v>5.7692307692307692</v>
      </c>
      <c r="CO14" s="22">
        <f t="shared" si="13"/>
        <v>7.2072072072072064</v>
      </c>
      <c r="CP14" s="22">
        <f t="shared" si="14"/>
        <v>7.2463768115942031</v>
      </c>
      <c r="CQ14" s="22">
        <f t="shared" si="15"/>
        <v>10.869565217391305</v>
      </c>
      <c r="CR14" s="22">
        <f t="shared" si="15"/>
        <v>0</v>
      </c>
      <c r="CS14" s="22">
        <f t="shared" si="15"/>
        <v>9.0909090909090917</v>
      </c>
      <c r="CT14" s="22" t="e">
        <f t="shared" si="15"/>
        <v>#DIV/0!</v>
      </c>
      <c r="CU14" s="22" t="e">
        <f t="shared" si="15"/>
        <v>#DIV/0!</v>
      </c>
      <c r="CV14" s="22" t="e">
        <f t="shared" si="16"/>
        <v>#DIV/0!</v>
      </c>
      <c r="CW14" s="22" t="e">
        <f t="shared" si="16"/>
        <v>#DIV/0!</v>
      </c>
      <c r="CX14" s="22" t="e">
        <f t="shared" si="16"/>
        <v>#DIV/0!</v>
      </c>
      <c r="CY14" s="22" t="e">
        <f t="shared" si="16"/>
        <v>#DIV/0!</v>
      </c>
      <c r="CZ14" s="22" t="e">
        <f t="shared" si="16"/>
        <v>#DIV/0!</v>
      </c>
      <c r="DA14" s="22" t="e">
        <f t="shared" si="17"/>
        <v>#DIV/0!</v>
      </c>
      <c r="DB14" s="22" t="e">
        <f t="shared" si="17"/>
        <v>#DIV/0!</v>
      </c>
      <c r="DC14" s="22" t="e">
        <f t="shared" si="17"/>
        <v>#DIV/0!</v>
      </c>
      <c r="DE14" s="22">
        <f t="shared" si="39"/>
        <v>0</v>
      </c>
      <c r="DF14" s="22">
        <f t="shared" si="39"/>
        <v>1</v>
      </c>
      <c r="DG14" s="22">
        <f t="shared" si="40"/>
        <v>1</v>
      </c>
      <c r="DH14" s="22">
        <f t="shared" si="41"/>
        <v>1</v>
      </c>
      <c r="DI14" s="22">
        <f t="shared" si="18"/>
        <v>1</v>
      </c>
      <c r="DJ14" s="22">
        <f t="shared" si="18"/>
        <v>0</v>
      </c>
      <c r="DK14" s="22">
        <f t="shared" si="18"/>
        <v>1</v>
      </c>
      <c r="DL14" s="22">
        <f t="shared" si="18"/>
        <v>0</v>
      </c>
      <c r="DM14" s="22">
        <f t="shared" si="18"/>
        <v>0</v>
      </c>
      <c r="DN14" s="22">
        <f t="shared" si="19"/>
        <v>0</v>
      </c>
      <c r="DO14" s="22">
        <f t="shared" si="42"/>
        <v>0</v>
      </c>
      <c r="DP14" s="22">
        <f t="shared" si="42"/>
        <v>0</v>
      </c>
      <c r="DQ14" s="22">
        <f t="shared" si="42"/>
        <v>0</v>
      </c>
      <c r="DR14" s="22">
        <f t="shared" si="43"/>
        <v>0</v>
      </c>
      <c r="DS14" s="22">
        <f t="shared" si="44"/>
        <v>0</v>
      </c>
    </row>
    <row r="15" spans="1:123" s="22" customFormat="1" ht="15.75" thickBot="1">
      <c r="A15" s="104" t="s">
        <v>158</v>
      </c>
      <c r="B15" s="98">
        <v>13</v>
      </c>
      <c r="C15" s="98" t="s">
        <v>171</v>
      </c>
      <c r="D15" s="99" t="s">
        <v>36</v>
      </c>
      <c r="E15" s="107"/>
      <c r="F15" s="100">
        <v>3</v>
      </c>
      <c r="G15" s="100">
        <v>4</v>
      </c>
      <c r="H15" s="100">
        <v>1</v>
      </c>
      <c r="I15" s="100"/>
      <c r="J15" s="100"/>
      <c r="K15" s="108"/>
      <c r="L15" s="35"/>
      <c r="M15" s="31"/>
      <c r="N15" s="31"/>
      <c r="O15" s="112"/>
      <c r="P15" s="89"/>
      <c r="Q15" s="31"/>
      <c r="R15" s="31"/>
      <c r="S15" s="112"/>
      <c r="T15" s="99" t="s">
        <v>36</v>
      </c>
      <c r="U15" s="89"/>
      <c r="V15" s="31">
        <v>5</v>
      </c>
      <c r="W15" s="31"/>
      <c r="X15" s="31"/>
      <c r="Y15" s="31"/>
      <c r="Z15" s="31"/>
      <c r="AA15" s="112"/>
      <c r="AB15" s="31"/>
      <c r="AC15" s="31"/>
      <c r="AD15" s="31"/>
      <c r="AE15" s="31"/>
      <c r="AF15" s="31"/>
      <c r="AG15" s="31"/>
      <c r="AH15" s="31"/>
      <c r="AI15" s="31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20"/>
        <v>2</v>
      </c>
      <c r="BA15" s="28">
        <f t="shared" si="0"/>
        <v>0</v>
      </c>
      <c r="BB15" s="29">
        <f t="shared" si="0"/>
        <v>8</v>
      </c>
      <c r="BC15" s="29">
        <f t="shared" si="21"/>
        <v>8</v>
      </c>
      <c r="BD15" s="29">
        <f t="shared" si="1"/>
        <v>4</v>
      </c>
      <c r="BE15" s="29">
        <f t="shared" si="22"/>
        <v>12</v>
      </c>
      <c r="BF15" s="29">
        <f t="shared" si="2"/>
        <v>1</v>
      </c>
      <c r="BG15" s="29">
        <f t="shared" si="23"/>
        <v>13</v>
      </c>
      <c r="BH15" s="29">
        <f t="shared" si="3"/>
        <v>0</v>
      </c>
      <c r="BI15" s="29">
        <f t="shared" si="3"/>
        <v>0</v>
      </c>
      <c r="BJ15" s="29">
        <f t="shared" si="3"/>
        <v>0</v>
      </c>
      <c r="BK15" s="29">
        <f t="shared" si="24"/>
        <v>0</v>
      </c>
      <c r="BL15" s="29">
        <f t="shared" si="24"/>
        <v>0</v>
      </c>
      <c r="BM15" s="29">
        <f t="shared" si="25"/>
        <v>0</v>
      </c>
      <c r="BN15" s="29">
        <f t="shared" si="4"/>
        <v>0</v>
      </c>
      <c r="BO15" s="29">
        <f t="shared" si="4"/>
        <v>0</v>
      </c>
      <c r="BP15" s="29">
        <f t="shared" si="26"/>
        <v>0</v>
      </c>
      <c r="BQ15" s="29">
        <f t="shared" si="27"/>
        <v>0</v>
      </c>
      <c r="BR15" s="29">
        <f t="shared" si="27"/>
        <v>0</v>
      </c>
      <c r="BS15" s="29">
        <f t="shared" si="28"/>
        <v>0</v>
      </c>
      <c r="BT15" s="29">
        <f t="shared" si="5"/>
        <v>0</v>
      </c>
      <c r="BU15" s="30">
        <f t="shared" si="5"/>
        <v>0</v>
      </c>
      <c r="BV15" s="30">
        <f t="shared" si="29"/>
        <v>0</v>
      </c>
      <c r="BX15" s="28">
        <f t="shared" si="30"/>
        <v>920</v>
      </c>
      <c r="BY15" s="29">
        <f t="shared" si="31"/>
        <v>0</v>
      </c>
      <c r="BZ15" s="29">
        <f t="shared" si="32"/>
        <v>0</v>
      </c>
      <c r="CA15" s="29">
        <f t="shared" si="33"/>
        <v>0</v>
      </c>
      <c r="CB15" s="29">
        <f t="shared" si="34"/>
        <v>0</v>
      </c>
      <c r="CC15" s="30">
        <f t="shared" si="35"/>
        <v>920</v>
      </c>
      <c r="CD15" s="156">
        <f t="shared" si="6"/>
        <v>773.33333333333337</v>
      </c>
      <c r="CE15" s="22">
        <f t="shared" si="36"/>
        <v>3</v>
      </c>
      <c r="CF15" s="156">
        <f t="shared" si="7"/>
        <v>733.33333333333337</v>
      </c>
      <c r="CG15" s="22">
        <f t="shared" si="37"/>
        <v>4</v>
      </c>
      <c r="CH15" s="156">
        <f t="shared" si="8"/>
        <v>693.33333333333337</v>
      </c>
      <c r="CI15" s="22">
        <f t="shared" si="38"/>
        <v>5</v>
      </c>
      <c r="CJ15" s="22">
        <f t="shared" si="9"/>
        <v>6.0666007253544345</v>
      </c>
      <c r="CK15" s="22">
        <f t="shared" si="10"/>
        <v>6.0666007253544345</v>
      </c>
      <c r="CM15" s="22">
        <f t="shared" si="11"/>
        <v>0</v>
      </c>
      <c r="CN15" s="22">
        <f t="shared" si="12"/>
        <v>15.384615384615383</v>
      </c>
      <c r="CO15" s="22">
        <f t="shared" si="13"/>
        <v>3.6036036036036032</v>
      </c>
      <c r="CP15" s="22">
        <f t="shared" si="14"/>
        <v>1.4492753623188408</v>
      </c>
      <c r="CQ15" s="22">
        <f t="shared" si="15"/>
        <v>0</v>
      </c>
      <c r="CR15" s="22">
        <f t="shared" si="15"/>
        <v>0</v>
      </c>
      <c r="CS15" s="22">
        <f t="shared" si="15"/>
        <v>0</v>
      </c>
      <c r="CT15" s="22" t="e">
        <f t="shared" si="15"/>
        <v>#DIV/0!</v>
      </c>
      <c r="CU15" s="22" t="e">
        <f t="shared" si="15"/>
        <v>#DIV/0!</v>
      </c>
      <c r="CV15" s="22" t="e">
        <f t="shared" si="16"/>
        <v>#DIV/0!</v>
      </c>
      <c r="CW15" s="22" t="e">
        <f t="shared" si="16"/>
        <v>#DIV/0!</v>
      </c>
      <c r="CX15" s="22" t="e">
        <f t="shared" si="16"/>
        <v>#DIV/0!</v>
      </c>
      <c r="CY15" s="22" t="e">
        <f t="shared" si="16"/>
        <v>#DIV/0!</v>
      </c>
      <c r="CZ15" s="22" t="e">
        <f t="shared" si="16"/>
        <v>#DIV/0!</v>
      </c>
      <c r="DA15" s="22" t="e">
        <f t="shared" si="17"/>
        <v>#DIV/0!</v>
      </c>
      <c r="DB15" s="22" t="e">
        <f t="shared" si="17"/>
        <v>#DIV/0!</v>
      </c>
      <c r="DC15" s="22" t="e">
        <f t="shared" si="17"/>
        <v>#DIV/0!</v>
      </c>
      <c r="DE15" s="22">
        <f t="shared" si="39"/>
        <v>0</v>
      </c>
      <c r="DF15" s="22">
        <f t="shared" si="39"/>
        <v>1</v>
      </c>
      <c r="DG15" s="22">
        <f t="shared" si="40"/>
        <v>1</v>
      </c>
      <c r="DH15" s="22">
        <f t="shared" si="41"/>
        <v>1</v>
      </c>
      <c r="DI15" s="22">
        <f t="shared" si="18"/>
        <v>0</v>
      </c>
      <c r="DJ15" s="22">
        <f t="shared" si="18"/>
        <v>0</v>
      </c>
      <c r="DK15" s="22">
        <f t="shared" si="18"/>
        <v>0</v>
      </c>
      <c r="DL15" s="22">
        <f t="shared" si="18"/>
        <v>0</v>
      </c>
      <c r="DM15" s="22">
        <f t="shared" si="18"/>
        <v>0</v>
      </c>
      <c r="DN15" s="22">
        <f t="shared" si="19"/>
        <v>0</v>
      </c>
      <c r="DO15" s="22">
        <f t="shared" si="42"/>
        <v>0</v>
      </c>
      <c r="DP15" s="22">
        <f t="shared" si="42"/>
        <v>0</v>
      </c>
      <c r="DQ15" s="22">
        <f t="shared" si="42"/>
        <v>0</v>
      </c>
      <c r="DR15" s="22">
        <f t="shared" si="43"/>
        <v>0</v>
      </c>
      <c r="DS15" s="22">
        <f t="shared" si="44"/>
        <v>0</v>
      </c>
    </row>
    <row r="16" spans="1:123" s="22" customFormat="1" ht="15.75" thickBot="1">
      <c r="A16" s="104" t="s">
        <v>158</v>
      </c>
      <c r="B16" s="98">
        <v>14</v>
      </c>
      <c r="C16" s="98" t="s">
        <v>172</v>
      </c>
      <c r="D16" s="99" t="s">
        <v>70</v>
      </c>
      <c r="E16" s="89"/>
      <c r="F16" s="31"/>
      <c r="G16" s="31"/>
      <c r="H16" s="31"/>
      <c r="I16" s="31"/>
      <c r="J16" s="31"/>
      <c r="K16" s="112"/>
      <c r="L16" s="35"/>
      <c r="M16" s="31"/>
      <c r="N16" s="31"/>
      <c r="O16" s="112"/>
      <c r="P16" s="89"/>
      <c r="Q16" s="31"/>
      <c r="R16" s="31"/>
      <c r="S16" s="112"/>
      <c r="T16" s="99" t="s">
        <v>36</v>
      </c>
      <c r="U16" s="89"/>
      <c r="V16" s="31">
        <v>7</v>
      </c>
      <c r="W16" s="31">
        <v>2</v>
      </c>
      <c r="X16" s="31">
        <v>3</v>
      </c>
      <c r="Y16" s="31"/>
      <c r="Z16" s="31"/>
      <c r="AA16" s="112"/>
      <c r="AB16" s="31"/>
      <c r="AC16" s="31"/>
      <c r="AD16" s="31"/>
      <c r="AE16" s="31"/>
      <c r="AF16" s="31"/>
      <c r="AG16" s="31"/>
      <c r="AH16" s="31"/>
      <c r="AI16" s="31"/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20"/>
        <v>1</v>
      </c>
      <c r="BA16" s="28">
        <f t="shared" si="0"/>
        <v>0</v>
      </c>
      <c r="BB16" s="29">
        <f t="shared" si="0"/>
        <v>7</v>
      </c>
      <c r="BC16" s="29">
        <f t="shared" si="21"/>
        <v>7</v>
      </c>
      <c r="BD16" s="29">
        <f t="shared" si="1"/>
        <v>2</v>
      </c>
      <c r="BE16" s="29">
        <f t="shared" si="22"/>
        <v>9</v>
      </c>
      <c r="BF16" s="29">
        <f t="shared" si="2"/>
        <v>3</v>
      </c>
      <c r="BG16" s="29">
        <f t="shared" si="23"/>
        <v>12</v>
      </c>
      <c r="BH16" s="29">
        <f t="shared" si="3"/>
        <v>0</v>
      </c>
      <c r="BI16" s="29">
        <f t="shared" si="3"/>
        <v>0</v>
      </c>
      <c r="BJ16" s="29">
        <f t="shared" si="3"/>
        <v>0</v>
      </c>
      <c r="BK16" s="29">
        <f t="shared" si="24"/>
        <v>0</v>
      </c>
      <c r="BL16" s="29">
        <f t="shared" si="24"/>
        <v>0</v>
      </c>
      <c r="BM16" s="29">
        <f t="shared" si="25"/>
        <v>0</v>
      </c>
      <c r="BN16" s="29">
        <f t="shared" si="4"/>
        <v>0</v>
      </c>
      <c r="BO16" s="29">
        <f t="shared" si="4"/>
        <v>0</v>
      </c>
      <c r="BP16" s="29">
        <f t="shared" si="26"/>
        <v>0</v>
      </c>
      <c r="BQ16" s="29">
        <f t="shared" si="27"/>
        <v>0</v>
      </c>
      <c r="BR16" s="29">
        <f t="shared" si="27"/>
        <v>0</v>
      </c>
      <c r="BS16" s="29">
        <f t="shared" si="28"/>
        <v>0</v>
      </c>
      <c r="BT16" s="29">
        <f t="shared" si="5"/>
        <v>0</v>
      </c>
      <c r="BU16" s="30">
        <f t="shared" si="5"/>
        <v>0</v>
      </c>
      <c r="BV16" s="30">
        <f t="shared" si="29"/>
        <v>0</v>
      </c>
      <c r="BX16" s="28">
        <f t="shared" si="30"/>
        <v>800</v>
      </c>
      <c r="BY16" s="29">
        <f t="shared" si="31"/>
        <v>0</v>
      </c>
      <c r="BZ16" s="29">
        <f t="shared" si="32"/>
        <v>0</v>
      </c>
      <c r="CA16" s="29">
        <f t="shared" si="33"/>
        <v>0</v>
      </c>
      <c r="CB16" s="29">
        <f t="shared" si="34"/>
        <v>0</v>
      </c>
      <c r="CC16" s="30">
        <f t="shared" si="35"/>
        <v>800</v>
      </c>
      <c r="CD16" s="156">
        <f t="shared" si="6"/>
        <v>726.66666666666663</v>
      </c>
      <c r="CE16" s="22">
        <f t="shared" si="36"/>
        <v>3</v>
      </c>
      <c r="CF16" s="156">
        <f t="shared" si="7"/>
        <v>706.66666666666663</v>
      </c>
      <c r="CG16" s="22">
        <f t="shared" si="37"/>
        <v>4</v>
      </c>
      <c r="CH16" s="156">
        <f t="shared" si="8"/>
        <v>686.66666666666663</v>
      </c>
      <c r="CI16" s="22">
        <f t="shared" si="38"/>
        <v>5</v>
      </c>
      <c r="CJ16" s="22">
        <f t="shared" si="9"/>
        <v>5.275304978569074</v>
      </c>
      <c r="CK16" s="22">
        <f t="shared" si="10"/>
        <v>5.275304978569074</v>
      </c>
      <c r="CM16" s="22">
        <f t="shared" si="11"/>
        <v>0</v>
      </c>
      <c r="CN16" s="22">
        <f t="shared" si="12"/>
        <v>13.461538461538462</v>
      </c>
      <c r="CO16" s="22">
        <f t="shared" si="13"/>
        <v>1.8018018018018016</v>
      </c>
      <c r="CP16" s="22">
        <f t="shared" si="14"/>
        <v>4.3478260869565224</v>
      </c>
      <c r="CQ16" s="22">
        <f t="shared" si="15"/>
        <v>0</v>
      </c>
      <c r="CR16" s="22">
        <f t="shared" si="15"/>
        <v>0</v>
      </c>
      <c r="CS16" s="22">
        <f t="shared" si="15"/>
        <v>0</v>
      </c>
      <c r="CT16" s="22" t="e">
        <f t="shared" si="15"/>
        <v>#DIV/0!</v>
      </c>
      <c r="CU16" s="22" t="e">
        <f t="shared" si="15"/>
        <v>#DIV/0!</v>
      </c>
      <c r="CV16" s="22" t="e">
        <f t="shared" si="16"/>
        <v>#DIV/0!</v>
      </c>
      <c r="CW16" s="22" t="e">
        <f t="shared" si="16"/>
        <v>#DIV/0!</v>
      </c>
      <c r="CX16" s="22" t="e">
        <f t="shared" si="16"/>
        <v>#DIV/0!</v>
      </c>
      <c r="CY16" s="22" t="e">
        <f t="shared" si="16"/>
        <v>#DIV/0!</v>
      </c>
      <c r="CZ16" s="22" t="e">
        <f t="shared" si="16"/>
        <v>#DIV/0!</v>
      </c>
      <c r="DA16" s="22" t="e">
        <f t="shared" si="17"/>
        <v>#DIV/0!</v>
      </c>
      <c r="DB16" s="22" t="e">
        <f t="shared" si="17"/>
        <v>#DIV/0!</v>
      </c>
      <c r="DC16" s="22" t="e">
        <f t="shared" si="17"/>
        <v>#DIV/0!</v>
      </c>
      <c r="DE16" s="22">
        <f t="shared" si="39"/>
        <v>0</v>
      </c>
      <c r="DF16" s="22">
        <f t="shared" si="39"/>
        <v>1</v>
      </c>
      <c r="DG16" s="22">
        <f t="shared" si="40"/>
        <v>1</v>
      </c>
      <c r="DH16" s="22">
        <f t="shared" si="41"/>
        <v>1</v>
      </c>
      <c r="DI16" s="22">
        <f t="shared" si="18"/>
        <v>0</v>
      </c>
      <c r="DJ16" s="22">
        <f t="shared" si="18"/>
        <v>0</v>
      </c>
      <c r="DK16" s="22">
        <f t="shared" si="18"/>
        <v>0</v>
      </c>
      <c r="DL16" s="22">
        <f t="shared" si="18"/>
        <v>0</v>
      </c>
      <c r="DM16" s="22">
        <f t="shared" si="18"/>
        <v>0</v>
      </c>
      <c r="DN16" s="22">
        <f t="shared" si="19"/>
        <v>0</v>
      </c>
      <c r="DO16" s="22">
        <f t="shared" si="42"/>
        <v>0</v>
      </c>
      <c r="DP16" s="22">
        <f t="shared" si="42"/>
        <v>0</v>
      </c>
      <c r="DQ16" s="22">
        <f t="shared" si="42"/>
        <v>0</v>
      </c>
      <c r="DR16" s="22">
        <f t="shared" si="43"/>
        <v>0</v>
      </c>
      <c r="DS16" s="22">
        <f t="shared" si="44"/>
        <v>0</v>
      </c>
    </row>
    <row r="17" spans="1:123" ht="15.75" thickBot="1">
      <c r="A17" s="104" t="s">
        <v>158</v>
      </c>
      <c r="B17" s="98">
        <v>15</v>
      </c>
      <c r="C17" s="98" t="s">
        <v>173</v>
      </c>
      <c r="D17" s="102" t="s">
        <v>36</v>
      </c>
      <c r="E17" s="107"/>
      <c r="F17" s="100">
        <v>1</v>
      </c>
      <c r="G17" s="100">
        <v>7</v>
      </c>
      <c r="H17" s="100">
        <v>3</v>
      </c>
      <c r="I17" s="100">
        <v>9</v>
      </c>
      <c r="J17" s="100"/>
      <c r="K17" s="108">
        <v>1</v>
      </c>
      <c r="L17" s="35"/>
      <c r="M17" s="31"/>
      <c r="N17" s="31"/>
      <c r="O17" s="112"/>
      <c r="P17" s="89"/>
      <c r="Q17" s="31"/>
      <c r="R17" s="31"/>
      <c r="S17" s="112"/>
      <c r="T17" s="102" t="s">
        <v>36</v>
      </c>
      <c r="U17" s="89"/>
      <c r="V17" s="31">
        <v>2</v>
      </c>
      <c r="W17" s="31">
        <v>5</v>
      </c>
      <c r="X17" s="31">
        <v>5</v>
      </c>
      <c r="Y17" s="31">
        <v>1</v>
      </c>
      <c r="Z17" s="31"/>
      <c r="AA17" s="112">
        <v>2</v>
      </c>
      <c r="AB17" s="31"/>
      <c r="AC17" s="31"/>
      <c r="AD17" s="31"/>
      <c r="AE17" s="31"/>
      <c r="AF17" s="31"/>
      <c r="AG17" s="31"/>
      <c r="AH17" s="31"/>
      <c r="AI17" s="31"/>
      <c r="AJ17" s="48"/>
      <c r="AK17" s="89"/>
      <c r="AL17" s="31"/>
      <c r="AM17" s="31"/>
      <c r="AN17" s="34"/>
      <c r="AO17" s="34"/>
      <c r="AP17" s="34"/>
      <c r="AQ17" s="34"/>
      <c r="AR17" s="35"/>
      <c r="AS17" s="31"/>
      <c r="AT17" s="31"/>
      <c r="AU17" s="31"/>
      <c r="AV17" s="31"/>
      <c r="AW17" s="31"/>
      <c r="AX17" s="31"/>
      <c r="AY17" s="31"/>
      <c r="AZ17" s="36">
        <f t="shared" si="20"/>
        <v>2</v>
      </c>
      <c r="BA17" s="37">
        <f t="shared" si="0"/>
        <v>0</v>
      </c>
      <c r="BB17" s="38">
        <f t="shared" si="0"/>
        <v>3</v>
      </c>
      <c r="BC17" s="29">
        <f t="shared" si="21"/>
        <v>3</v>
      </c>
      <c r="BD17" s="38">
        <f t="shared" si="1"/>
        <v>12</v>
      </c>
      <c r="BE17" s="29">
        <f t="shared" si="22"/>
        <v>15</v>
      </c>
      <c r="BF17" s="38">
        <f t="shared" si="2"/>
        <v>8</v>
      </c>
      <c r="BG17" s="29">
        <f t="shared" si="23"/>
        <v>23</v>
      </c>
      <c r="BH17" s="38">
        <f t="shared" si="3"/>
        <v>10</v>
      </c>
      <c r="BI17" s="38">
        <f t="shared" si="3"/>
        <v>0</v>
      </c>
      <c r="BJ17" s="38">
        <f t="shared" si="3"/>
        <v>3</v>
      </c>
      <c r="BK17" s="38">
        <f t="shared" si="24"/>
        <v>0</v>
      </c>
      <c r="BL17" s="38">
        <f t="shared" si="24"/>
        <v>0</v>
      </c>
      <c r="BM17" s="29">
        <f t="shared" si="25"/>
        <v>0</v>
      </c>
      <c r="BN17" s="38">
        <f t="shared" si="4"/>
        <v>0</v>
      </c>
      <c r="BO17" s="38">
        <f t="shared" si="4"/>
        <v>0</v>
      </c>
      <c r="BP17" s="38">
        <f t="shared" si="26"/>
        <v>0</v>
      </c>
      <c r="BQ17" s="38">
        <f t="shared" si="27"/>
        <v>0</v>
      </c>
      <c r="BR17" s="38">
        <f t="shared" si="27"/>
        <v>0</v>
      </c>
      <c r="BS17" s="29">
        <f t="shared" si="28"/>
        <v>0</v>
      </c>
      <c r="BT17" s="38">
        <f t="shared" si="5"/>
        <v>0</v>
      </c>
      <c r="BU17" s="39">
        <f t="shared" si="5"/>
        <v>0</v>
      </c>
      <c r="BV17" s="39">
        <f t="shared" si="29"/>
        <v>0</v>
      </c>
      <c r="BW17" s="40"/>
      <c r="BX17" s="37">
        <f t="shared" si="30"/>
        <v>1480</v>
      </c>
      <c r="BY17" s="38">
        <f t="shared" si="31"/>
        <v>0</v>
      </c>
      <c r="BZ17" s="38">
        <f t="shared" si="32"/>
        <v>15</v>
      </c>
      <c r="CA17" s="38">
        <f t="shared" si="33"/>
        <v>0</v>
      </c>
      <c r="CB17" s="38">
        <f t="shared" si="34"/>
        <v>0</v>
      </c>
      <c r="CC17" s="30">
        <f t="shared" si="35"/>
        <v>1495</v>
      </c>
      <c r="CD17" s="156">
        <f t="shared" si="6"/>
        <v>1348.3333333333333</v>
      </c>
      <c r="CE17" s="22">
        <f t="shared" si="36"/>
        <v>3</v>
      </c>
      <c r="CF17" s="156">
        <f t="shared" si="7"/>
        <v>1308.3333333333333</v>
      </c>
      <c r="CG17" s="22">
        <f t="shared" si="37"/>
        <v>4</v>
      </c>
      <c r="CH17" s="156">
        <f t="shared" si="8"/>
        <v>1268.3333333333333</v>
      </c>
      <c r="CI17" s="22">
        <f t="shared" si="38"/>
        <v>5</v>
      </c>
      <c r="CJ17">
        <f t="shared" si="9"/>
        <v>9.8582261787009564</v>
      </c>
      <c r="CK17">
        <f t="shared" si="10"/>
        <v>9.8582261787009564</v>
      </c>
      <c r="CM17">
        <f t="shared" si="11"/>
        <v>0</v>
      </c>
      <c r="CN17">
        <f t="shared" si="12"/>
        <v>5.7692307692307692</v>
      </c>
      <c r="CO17">
        <f t="shared" si="13"/>
        <v>10.810810810810811</v>
      </c>
      <c r="CP17">
        <f t="shared" si="14"/>
        <v>11.594202898550726</v>
      </c>
      <c r="CQ17">
        <f t="shared" si="15"/>
        <v>21.739130434782609</v>
      </c>
      <c r="CR17">
        <f t="shared" si="15"/>
        <v>0</v>
      </c>
      <c r="CS17">
        <f t="shared" si="15"/>
        <v>27.272727272727273</v>
      </c>
      <c r="CT17" t="e">
        <f t="shared" si="15"/>
        <v>#DIV/0!</v>
      </c>
      <c r="CU17" t="e">
        <f t="shared" si="15"/>
        <v>#DIV/0!</v>
      </c>
      <c r="CV17" t="e">
        <f t="shared" si="16"/>
        <v>#DIV/0!</v>
      </c>
      <c r="CW17" t="e">
        <f t="shared" si="16"/>
        <v>#DIV/0!</v>
      </c>
      <c r="CX17" t="e">
        <f t="shared" si="16"/>
        <v>#DIV/0!</v>
      </c>
      <c r="CY17" t="e">
        <f t="shared" si="16"/>
        <v>#DIV/0!</v>
      </c>
      <c r="CZ17" t="e">
        <f t="shared" si="16"/>
        <v>#DIV/0!</v>
      </c>
      <c r="DA17" t="e">
        <f t="shared" si="17"/>
        <v>#DIV/0!</v>
      </c>
      <c r="DB17" t="e">
        <f t="shared" si="17"/>
        <v>#DIV/0!</v>
      </c>
      <c r="DC17" t="e">
        <f t="shared" si="17"/>
        <v>#DIV/0!</v>
      </c>
      <c r="DE17" s="22">
        <f t="shared" si="39"/>
        <v>0</v>
      </c>
      <c r="DF17" s="22">
        <f t="shared" si="39"/>
        <v>1</v>
      </c>
      <c r="DG17" s="22">
        <f t="shared" si="40"/>
        <v>1</v>
      </c>
      <c r="DH17" s="22">
        <f t="shared" si="41"/>
        <v>1</v>
      </c>
      <c r="DI17" s="22">
        <f t="shared" si="18"/>
        <v>1</v>
      </c>
      <c r="DJ17" s="22">
        <f t="shared" si="18"/>
        <v>0</v>
      </c>
      <c r="DK17" s="22">
        <f t="shared" si="18"/>
        <v>1</v>
      </c>
      <c r="DL17" s="22">
        <f t="shared" si="18"/>
        <v>0</v>
      </c>
      <c r="DM17" s="22">
        <f t="shared" si="18"/>
        <v>0</v>
      </c>
      <c r="DN17" s="22">
        <f t="shared" si="19"/>
        <v>0</v>
      </c>
      <c r="DO17" s="22">
        <f t="shared" si="42"/>
        <v>0</v>
      </c>
      <c r="DP17" s="22">
        <f t="shared" si="42"/>
        <v>0</v>
      </c>
      <c r="DQ17" s="22">
        <f t="shared" si="42"/>
        <v>0</v>
      </c>
      <c r="DR17" s="22">
        <f t="shared" si="43"/>
        <v>0</v>
      </c>
      <c r="DS17" s="22">
        <f t="shared" si="44"/>
        <v>0</v>
      </c>
    </row>
    <row r="18" spans="1:123" ht="15.75" thickBot="1">
      <c r="A18" s="104" t="s">
        <v>158</v>
      </c>
      <c r="B18" s="98">
        <v>16</v>
      </c>
      <c r="C18" s="98" t="s">
        <v>174</v>
      </c>
      <c r="D18" s="102" t="s">
        <v>36</v>
      </c>
      <c r="E18" s="107"/>
      <c r="F18" s="100">
        <v>1</v>
      </c>
      <c r="G18" s="100">
        <v>1</v>
      </c>
      <c r="H18" s="100">
        <v>1</v>
      </c>
      <c r="I18" s="100">
        <v>3</v>
      </c>
      <c r="J18" s="100"/>
      <c r="K18" s="108"/>
      <c r="L18" s="35"/>
      <c r="M18" s="31"/>
      <c r="N18" s="31"/>
      <c r="O18" s="112"/>
      <c r="P18" s="89"/>
      <c r="Q18" s="31"/>
      <c r="R18" s="31"/>
      <c r="S18" s="112"/>
      <c r="T18" s="102" t="s">
        <v>36</v>
      </c>
      <c r="U18" s="89">
        <v>1</v>
      </c>
      <c r="V18" s="31"/>
      <c r="W18" s="31">
        <v>5</v>
      </c>
      <c r="X18" s="31"/>
      <c r="Y18" s="31"/>
      <c r="Z18" s="31"/>
      <c r="AA18" s="112"/>
      <c r="AB18" s="31"/>
      <c r="AC18" s="31"/>
      <c r="AD18" s="31"/>
      <c r="AE18" s="31"/>
      <c r="AF18" s="31"/>
      <c r="AG18" s="31"/>
      <c r="AH18" s="31"/>
      <c r="AI18" s="31"/>
      <c r="AJ18" s="83"/>
      <c r="AK18" s="89"/>
      <c r="AL18" s="31"/>
      <c r="AM18" s="31"/>
      <c r="AN18" s="34"/>
      <c r="AO18" s="34"/>
      <c r="AP18" s="34"/>
      <c r="AQ18" s="34"/>
      <c r="AR18" s="35"/>
      <c r="AS18" s="31"/>
      <c r="AT18" s="31"/>
      <c r="AU18" s="31"/>
      <c r="AV18" s="31"/>
      <c r="AW18" s="31"/>
      <c r="AX18" s="31"/>
      <c r="AY18" s="31"/>
      <c r="AZ18" s="36">
        <f t="shared" si="20"/>
        <v>2</v>
      </c>
      <c r="BA18" s="37">
        <f t="shared" si="0"/>
        <v>1</v>
      </c>
      <c r="BB18" s="38">
        <f t="shared" si="0"/>
        <v>1</v>
      </c>
      <c r="BC18" s="29">
        <f t="shared" si="21"/>
        <v>2</v>
      </c>
      <c r="BD18" s="38">
        <f t="shared" si="1"/>
        <v>6</v>
      </c>
      <c r="BE18" s="29">
        <f t="shared" si="22"/>
        <v>8</v>
      </c>
      <c r="BF18" s="38">
        <f t="shared" si="2"/>
        <v>1</v>
      </c>
      <c r="BG18" s="29">
        <f t="shared" si="23"/>
        <v>9</v>
      </c>
      <c r="BH18" s="38">
        <f t="shared" si="3"/>
        <v>3</v>
      </c>
      <c r="BI18" s="38">
        <f t="shared" si="3"/>
        <v>0</v>
      </c>
      <c r="BJ18" s="38">
        <f t="shared" si="3"/>
        <v>0</v>
      </c>
      <c r="BK18" s="38">
        <f t="shared" si="24"/>
        <v>0</v>
      </c>
      <c r="BL18" s="38">
        <f t="shared" si="24"/>
        <v>0</v>
      </c>
      <c r="BM18" s="29">
        <f t="shared" si="25"/>
        <v>0</v>
      </c>
      <c r="BN18" s="38">
        <f t="shared" si="4"/>
        <v>0</v>
      </c>
      <c r="BO18" s="38">
        <f t="shared" si="4"/>
        <v>0</v>
      </c>
      <c r="BP18" s="38">
        <f t="shared" si="26"/>
        <v>0</v>
      </c>
      <c r="BQ18" s="38">
        <f t="shared" si="27"/>
        <v>0</v>
      </c>
      <c r="BR18" s="38">
        <f t="shared" si="27"/>
        <v>0</v>
      </c>
      <c r="BS18" s="29">
        <f t="shared" si="28"/>
        <v>0</v>
      </c>
      <c r="BT18" s="38">
        <f t="shared" si="5"/>
        <v>0</v>
      </c>
      <c r="BU18" s="39">
        <f t="shared" si="5"/>
        <v>0</v>
      </c>
      <c r="BV18" s="39">
        <f t="shared" si="29"/>
        <v>0</v>
      </c>
      <c r="BW18" s="40"/>
      <c r="BX18" s="37">
        <f t="shared" si="30"/>
        <v>640</v>
      </c>
      <c r="BY18" s="38">
        <f t="shared" si="31"/>
        <v>0</v>
      </c>
      <c r="BZ18" s="38">
        <f t="shared" si="32"/>
        <v>0</v>
      </c>
      <c r="CA18" s="38">
        <f t="shared" si="33"/>
        <v>0</v>
      </c>
      <c r="CB18" s="38">
        <f t="shared" si="34"/>
        <v>0</v>
      </c>
      <c r="CC18" s="30">
        <f t="shared" si="35"/>
        <v>640</v>
      </c>
      <c r="CD18" s="156">
        <f t="shared" si="6"/>
        <v>493.33333333333337</v>
      </c>
      <c r="CE18" s="22">
        <f t="shared" si="36"/>
        <v>3</v>
      </c>
      <c r="CF18" s="156">
        <f t="shared" si="7"/>
        <v>453.33333333333337</v>
      </c>
      <c r="CG18" s="22">
        <f t="shared" si="37"/>
        <v>4</v>
      </c>
      <c r="CH18" s="156">
        <f t="shared" si="8"/>
        <v>413.33333333333337</v>
      </c>
      <c r="CI18" s="22">
        <f t="shared" si="38"/>
        <v>5</v>
      </c>
      <c r="CJ18">
        <f t="shared" si="9"/>
        <v>4.2202439828552585</v>
      </c>
      <c r="CK18">
        <f t="shared" si="10"/>
        <v>4.2202439828552585</v>
      </c>
      <c r="CM18">
        <f t="shared" si="11"/>
        <v>16.666666666666668</v>
      </c>
      <c r="CN18">
        <f t="shared" si="12"/>
        <v>1.9230769230769229</v>
      </c>
      <c r="CO18">
        <f t="shared" si="13"/>
        <v>5.4054054054054053</v>
      </c>
      <c r="CP18">
        <f t="shared" si="14"/>
        <v>1.4492753623188408</v>
      </c>
      <c r="CQ18">
        <f t="shared" si="15"/>
        <v>6.5217391304347823</v>
      </c>
      <c r="CR18">
        <f t="shared" si="15"/>
        <v>0</v>
      </c>
      <c r="CS18">
        <f t="shared" si="15"/>
        <v>0</v>
      </c>
      <c r="CT18" t="e">
        <f t="shared" si="15"/>
        <v>#DIV/0!</v>
      </c>
      <c r="CU18" t="e">
        <f t="shared" si="15"/>
        <v>#DIV/0!</v>
      </c>
      <c r="CV18" t="e">
        <f t="shared" si="16"/>
        <v>#DIV/0!</v>
      </c>
      <c r="CW18" t="e">
        <f t="shared" si="16"/>
        <v>#DIV/0!</v>
      </c>
      <c r="CX18" t="e">
        <f t="shared" si="16"/>
        <v>#DIV/0!</v>
      </c>
      <c r="CY18" t="e">
        <f t="shared" si="16"/>
        <v>#DIV/0!</v>
      </c>
      <c r="CZ18" t="e">
        <f t="shared" si="16"/>
        <v>#DIV/0!</v>
      </c>
      <c r="DA18" t="e">
        <f t="shared" si="17"/>
        <v>#DIV/0!</v>
      </c>
      <c r="DB18" t="e">
        <f t="shared" si="17"/>
        <v>#DIV/0!</v>
      </c>
      <c r="DC18" t="e">
        <f t="shared" si="17"/>
        <v>#DIV/0!</v>
      </c>
      <c r="DE18" s="22">
        <f t="shared" si="39"/>
        <v>1</v>
      </c>
      <c r="DF18" s="22">
        <f t="shared" si="39"/>
        <v>1</v>
      </c>
      <c r="DG18" s="22">
        <f t="shared" si="40"/>
        <v>1</v>
      </c>
      <c r="DH18" s="22">
        <f t="shared" si="41"/>
        <v>1</v>
      </c>
      <c r="DI18" s="22">
        <f t="shared" si="18"/>
        <v>1</v>
      </c>
      <c r="DJ18" s="22">
        <f t="shared" si="18"/>
        <v>0</v>
      </c>
      <c r="DK18" s="22">
        <f t="shared" si="18"/>
        <v>0</v>
      </c>
      <c r="DL18" s="22">
        <f t="shared" si="18"/>
        <v>0</v>
      </c>
      <c r="DM18" s="22">
        <f t="shared" si="18"/>
        <v>0</v>
      </c>
      <c r="DN18" s="22">
        <f t="shared" si="19"/>
        <v>0</v>
      </c>
      <c r="DO18" s="22">
        <f t="shared" si="42"/>
        <v>0</v>
      </c>
      <c r="DP18" s="22">
        <f t="shared" si="42"/>
        <v>0</v>
      </c>
      <c r="DQ18" s="22">
        <f t="shared" si="42"/>
        <v>0</v>
      </c>
      <c r="DR18" s="22">
        <f t="shared" si="43"/>
        <v>0</v>
      </c>
      <c r="DS18" s="22">
        <f t="shared" si="44"/>
        <v>0</v>
      </c>
    </row>
    <row r="19" spans="1:123" ht="15.75" thickBot="1">
      <c r="A19" s="104" t="s">
        <v>158</v>
      </c>
      <c r="B19" s="98">
        <v>17</v>
      </c>
      <c r="C19" s="23" t="s">
        <v>175</v>
      </c>
      <c r="D19" s="102" t="s">
        <v>36</v>
      </c>
      <c r="E19" s="107"/>
      <c r="F19" s="100">
        <v>2</v>
      </c>
      <c r="G19" s="100">
        <v>1</v>
      </c>
      <c r="H19" s="100">
        <v>1</v>
      </c>
      <c r="I19" s="100"/>
      <c r="J19" s="100">
        <v>1</v>
      </c>
      <c r="K19" s="108"/>
      <c r="L19" s="35"/>
      <c r="M19" s="31"/>
      <c r="N19" s="31"/>
      <c r="O19" s="112"/>
      <c r="P19" s="89"/>
      <c r="Q19" s="31"/>
      <c r="R19" s="31"/>
      <c r="S19" s="112"/>
      <c r="T19" s="102" t="s">
        <v>70</v>
      </c>
      <c r="U19" s="89"/>
      <c r="V19" s="31"/>
      <c r="W19" s="31"/>
      <c r="X19" s="31"/>
      <c r="Y19" s="31"/>
      <c r="Z19" s="31"/>
      <c r="AA19" s="112"/>
      <c r="AB19" s="31"/>
      <c r="AC19" s="31"/>
      <c r="AD19" s="31"/>
      <c r="AE19" s="31"/>
      <c r="AF19" s="31"/>
      <c r="AG19" s="31"/>
      <c r="AH19" s="31"/>
      <c r="AI19" s="31"/>
      <c r="AJ19" s="48"/>
      <c r="AK19" s="89"/>
      <c r="AL19" s="31"/>
      <c r="AM19" s="31"/>
      <c r="AN19" s="34"/>
      <c r="AO19" s="34"/>
      <c r="AP19" s="34"/>
      <c r="AQ19" s="34"/>
      <c r="AR19" s="35"/>
      <c r="AS19" s="31"/>
      <c r="AT19" s="31"/>
      <c r="AU19" s="31"/>
      <c r="AV19" s="31"/>
      <c r="AW19" s="31"/>
      <c r="AX19" s="31"/>
      <c r="AY19" s="31"/>
      <c r="AZ19" s="36">
        <f t="shared" si="20"/>
        <v>1</v>
      </c>
      <c r="BA19" s="37">
        <f t="shared" ref="BA19:BB20" si="45">SUM(E19,U19,AK19)</f>
        <v>0</v>
      </c>
      <c r="BB19" s="38">
        <f t="shared" si="45"/>
        <v>2</v>
      </c>
      <c r="BC19" s="29">
        <f t="shared" si="21"/>
        <v>2</v>
      </c>
      <c r="BD19" s="38">
        <f t="shared" si="1"/>
        <v>1</v>
      </c>
      <c r="BE19" s="29">
        <f t="shared" si="22"/>
        <v>3</v>
      </c>
      <c r="BF19" s="38">
        <f t="shared" si="2"/>
        <v>1</v>
      </c>
      <c r="BG19" s="29">
        <f t="shared" si="23"/>
        <v>4</v>
      </c>
      <c r="BH19" s="38">
        <f t="shared" si="3"/>
        <v>0</v>
      </c>
      <c r="BI19" s="38">
        <f t="shared" si="3"/>
        <v>1</v>
      </c>
      <c r="BJ19" s="38">
        <f t="shared" si="3"/>
        <v>0</v>
      </c>
      <c r="BK19" s="38">
        <f t="shared" si="24"/>
        <v>0</v>
      </c>
      <c r="BL19" s="38">
        <f t="shared" si="24"/>
        <v>0</v>
      </c>
      <c r="BM19" s="29">
        <f t="shared" si="25"/>
        <v>0</v>
      </c>
      <c r="BN19" s="38">
        <f t="shared" si="4"/>
        <v>0</v>
      </c>
      <c r="BO19" s="38">
        <f t="shared" si="4"/>
        <v>0</v>
      </c>
      <c r="BP19" s="38">
        <f t="shared" si="26"/>
        <v>0</v>
      </c>
      <c r="BQ19" s="38">
        <f t="shared" si="27"/>
        <v>0</v>
      </c>
      <c r="BR19" s="38">
        <f t="shared" si="27"/>
        <v>0</v>
      </c>
      <c r="BS19" s="29">
        <f t="shared" si="28"/>
        <v>0</v>
      </c>
      <c r="BT19" s="38">
        <f t="shared" si="5"/>
        <v>0</v>
      </c>
      <c r="BU19" s="39">
        <f t="shared" si="5"/>
        <v>0</v>
      </c>
      <c r="BV19" s="39">
        <f t="shared" si="29"/>
        <v>0</v>
      </c>
      <c r="BW19" s="40"/>
      <c r="BX19" s="37">
        <f t="shared" si="30"/>
        <v>260</v>
      </c>
      <c r="BY19" s="38">
        <f t="shared" si="31"/>
        <v>10</v>
      </c>
      <c r="BZ19" s="38">
        <f t="shared" si="32"/>
        <v>0</v>
      </c>
      <c r="CA19" s="38">
        <f t="shared" si="33"/>
        <v>0</v>
      </c>
      <c r="CB19" s="38">
        <f t="shared" si="34"/>
        <v>0</v>
      </c>
      <c r="CC19" s="30">
        <f t="shared" si="35"/>
        <v>270</v>
      </c>
      <c r="CD19" s="156">
        <f t="shared" si="6"/>
        <v>196.66666666666669</v>
      </c>
      <c r="CE19" s="22">
        <f t="shared" si="36"/>
        <v>3</v>
      </c>
      <c r="CF19" s="156">
        <f t="shared" si="7"/>
        <v>176.66666666666669</v>
      </c>
      <c r="CG19" s="22">
        <f t="shared" si="37"/>
        <v>4</v>
      </c>
      <c r="CH19" s="156">
        <f t="shared" si="8"/>
        <v>156.66666666666669</v>
      </c>
      <c r="CI19" s="22">
        <f t="shared" si="38"/>
        <v>5</v>
      </c>
      <c r="CJ19">
        <f t="shared" si="9"/>
        <v>1.7804154302670623</v>
      </c>
      <c r="CK19">
        <f t="shared" si="10"/>
        <v>1.7804154302670623</v>
      </c>
      <c r="CM19">
        <f t="shared" si="11"/>
        <v>0</v>
      </c>
      <c r="CN19">
        <f t="shared" si="12"/>
        <v>3.8461538461538458</v>
      </c>
      <c r="CO19">
        <f t="shared" si="13"/>
        <v>0.9009009009009008</v>
      </c>
      <c r="CP19">
        <f t="shared" si="14"/>
        <v>1.4492753623188408</v>
      </c>
      <c r="CQ19">
        <f t="shared" si="15"/>
        <v>0</v>
      </c>
      <c r="CR19">
        <f t="shared" si="15"/>
        <v>100</v>
      </c>
      <c r="CS19">
        <f t="shared" si="15"/>
        <v>0</v>
      </c>
      <c r="CT19" t="e">
        <f t="shared" si="15"/>
        <v>#DIV/0!</v>
      </c>
      <c r="CU19" t="e">
        <f t="shared" si="15"/>
        <v>#DIV/0!</v>
      </c>
      <c r="CV19" t="e">
        <f t="shared" si="16"/>
        <v>#DIV/0!</v>
      </c>
      <c r="CW19" t="e">
        <f t="shared" si="16"/>
        <v>#DIV/0!</v>
      </c>
      <c r="CX19" t="e">
        <f t="shared" si="16"/>
        <v>#DIV/0!</v>
      </c>
      <c r="CY19" t="e">
        <f t="shared" si="16"/>
        <v>#DIV/0!</v>
      </c>
      <c r="CZ19" t="e">
        <f t="shared" si="16"/>
        <v>#DIV/0!</v>
      </c>
      <c r="DA19" t="e">
        <f t="shared" si="17"/>
        <v>#DIV/0!</v>
      </c>
      <c r="DB19" t="e">
        <f t="shared" si="17"/>
        <v>#DIV/0!</v>
      </c>
      <c r="DC19" t="e">
        <f t="shared" si="17"/>
        <v>#DIV/0!</v>
      </c>
      <c r="DE19" s="22">
        <f t="shared" si="39"/>
        <v>0</v>
      </c>
      <c r="DF19" s="22">
        <f t="shared" si="39"/>
        <v>1</v>
      </c>
      <c r="DG19" s="22">
        <f t="shared" si="40"/>
        <v>1</v>
      </c>
      <c r="DH19" s="22">
        <f t="shared" si="41"/>
        <v>1</v>
      </c>
      <c r="DI19" s="22">
        <f t="shared" ref="DI19:DM20" si="46">COUNTIF(BH19,"&lt;&gt;0")</f>
        <v>0</v>
      </c>
      <c r="DJ19" s="22">
        <f t="shared" si="46"/>
        <v>1</v>
      </c>
      <c r="DK19" s="22">
        <f t="shared" si="46"/>
        <v>0</v>
      </c>
      <c r="DL19" s="22">
        <f t="shared" si="46"/>
        <v>0</v>
      </c>
      <c r="DM19" s="22">
        <f t="shared" si="46"/>
        <v>0</v>
      </c>
      <c r="DN19" s="22">
        <f t="shared" si="19"/>
        <v>0</v>
      </c>
      <c r="DO19" s="22">
        <f t="shared" si="42"/>
        <v>0</v>
      </c>
      <c r="DP19" s="22">
        <f t="shared" si="42"/>
        <v>0</v>
      </c>
      <c r="DQ19" s="22">
        <f t="shared" si="42"/>
        <v>0</v>
      </c>
      <c r="DR19" s="22">
        <f t="shared" si="43"/>
        <v>0</v>
      </c>
      <c r="DS19" s="22">
        <f t="shared" si="44"/>
        <v>0</v>
      </c>
    </row>
    <row r="20" spans="1:123" ht="15.75" thickBot="1">
      <c r="A20" s="104" t="s">
        <v>158</v>
      </c>
      <c r="B20" s="98">
        <v>18</v>
      </c>
      <c r="C20" s="132" t="s">
        <v>176</v>
      </c>
      <c r="D20" s="102" t="s">
        <v>70</v>
      </c>
      <c r="E20" s="107"/>
      <c r="F20" s="100"/>
      <c r="G20" s="100"/>
      <c r="H20" s="100"/>
      <c r="I20" s="100"/>
      <c r="J20" s="100"/>
      <c r="K20" s="108"/>
      <c r="L20" s="35"/>
      <c r="M20" s="31"/>
      <c r="N20" s="31"/>
      <c r="O20" s="112"/>
      <c r="P20" s="89"/>
      <c r="Q20" s="31"/>
      <c r="R20" s="31"/>
      <c r="S20" s="112"/>
      <c r="T20" s="102" t="s">
        <v>70</v>
      </c>
      <c r="U20" s="89"/>
      <c r="V20" s="31"/>
      <c r="W20" s="31"/>
      <c r="X20" s="31"/>
      <c r="Y20" s="31"/>
      <c r="Z20" s="31"/>
      <c r="AA20" s="112"/>
      <c r="AB20" s="31"/>
      <c r="AC20" s="31"/>
      <c r="AD20" s="31"/>
      <c r="AE20" s="31"/>
      <c r="AF20" s="31"/>
      <c r="AG20" s="31"/>
      <c r="AH20" s="31"/>
      <c r="AI20" s="31"/>
      <c r="AJ20" s="48"/>
      <c r="AK20" s="89"/>
      <c r="AL20" s="31"/>
      <c r="AM20" s="31"/>
      <c r="AN20" s="34"/>
      <c r="AO20" s="34"/>
      <c r="AP20" s="34"/>
      <c r="AQ20" s="34"/>
      <c r="AR20" s="35"/>
      <c r="AS20" s="31"/>
      <c r="AT20" s="31"/>
      <c r="AU20" s="31"/>
      <c r="AV20" s="31"/>
      <c r="AW20" s="31"/>
      <c r="AX20" s="31"/>
      <c r="AY20" s="31"/>
      <c r="AZ20" s="36">
        <f t="shared" si="20"/>
        <v>0</v>
      </c>
      <c r="BA20" s="37">
        <f t="shared" si="45"/>
        <v>0</v>
      </c>
      <c r="BB20" s="38">
        <f t="shared" si="45"/>
        <v>0</v>
      </c>
      <c r="BC20" s="29">
        <f t="shared" si="21"/>
        <v>0</v>
      </c>
      <c r="BD20" s="38">
        <f t="shared" si="1"/>
        <v>0</v>
      </c>
      <c r="BE20" s="29">
        <f t="shared" si="22"/>
        <v>0</v>
      </c>
      <c r="BF20" s="38">
        <f t="shared" si="2"/>
        <v>0</v>
      </c>
      <c r="BG20" s="29">
        <f t="shared" si="23"/>
        <v>0</v>
      </c>
      <c r="BH20" s="38">
        <f t="shared" si="3"/>
        <v>0</v>
      </c>
      <c r="BI20" s="38">
        <f t="shared" si="3"/>
        <v>0</v>
      </c>
      <c r="BJ20" s="38">
        <f t="shared" si="3"/>
        <v>0</v>
      </c>
      <c r="BK20" s="38">
        <f t="shared" si="24"/>
        <v>0</v>
      </c>
      <c r="BL20" s="38">
        <f t="shared" si="24"/>
        <v>0</v>
      </c>
      <c r="BM20" s="29">
        <f t="shared" si="25"/>
        <v>0</v>
      </c>
      <c r="BN20" s="38">
        <f t="shared" si="4"/>
        <v>0</v>
      </c>
      <c r="BO20" s="38">
        <f t="shared" si="4"/>
        <v>0</v>
      </c>
      <c r="BP20" s="38">
        <f t="shared" si="26"/>
        <v>0</v>
      </c>
      <c r="BQ20" s="38">
        <f t="shared" si="27"/>
        <v>0</v>
      </c>
      <c r="BR20" s="38">
        <f t="shared" si="27"/>
        <v>0</v>
      </c>
      <c r="BS20" s="29">
        <f t="shared" si="28"/>
        <v>0</v>
      </c>
      <c r="BT20" s="38">
        <f t="shared" si="5"/>
        <v>0</v>
      </c>
      <c r="BU20" s="39">
        <f t="shared" si="5"/>
        <v>0</v>
      </c>
      <c r="BV20" s="39">
        <f t="shared" si="29"/>
        <v>0</v>
      </c>
      <c r="BW20" s="40"/>
      <c r="BX20" s="37">
        <f t="shared" si="30"/>
        <v>0</v>
      </c>
      <c r="BY20" s="38">
        <f t="shared" si="31"/>
        <v>0</v>
      </c>
      <c r="BZ20" s="38">
        <f t="shared" si="32"/>
        <v>0</v>
      </c>
      <c r="CA20" s="38">
        <f t="shared" si="33"/>
        <v>0</v>
      </c>
      <c r="CB20" s="38">
        <f t="shared" si="34"/>
        <v>0</v>
      </c>
      <c r="CC20" s="30" t="str">
        <f t="shared" si="35"/>
        <v/>
      </c>
      <c r="CD20" s="156" t="e">
        <f t="shared" si="6"/>
        <v>#VALUE!</v>
      </c>
      <c r="CE20" s="22" t="str">
        <f t="shared" si="36"/>
        <v xml:space="preserve"> </v>
      </c>
      <c r="CF20" s="156" t="e">
        <f t="shared" si="7"/>
        <v>#VALUE!</v>
      </c>
      <c r="CG20" s="22" t="str">
        <f t="shared" si="37"/>
        <v xml:space="preserve"> </v>
      </c>
      <c r="CH20" s="156" t="e">
        <f t="shared" si="8"/>
        <v>#VALUE!</v>
      </c>
      <c r="CI20" s="22" t="str">
        <f t="shared" si="38"/>
        <v xml:space="preserve"> </v>
      </c>
      <c r="CJ20" t="e">
        <f t="shared" si="9"/>
        <v>#VALUE!</v>
      </c>
      <c r="CK20" t="e">
        <f t="shared" si="10"/>
        <v>#VALUE!</v>
      </c>
      <c r="CM20">
        <f t="shared" si="11"/>
        <v>0</v>
      </c>
      <c r="CN20">
        <f t="shared" si="12"/>
        <v>0</v>
      </c>
      <c r="CO20">
        <f t="shared" si="13"/>
        <v>0</v>
      </c>
      <c r="CP20">
        <f t="shared" si="14"/>
        <v>0</v>
      </c>
      <c r="CQ20">
        <f t="shared" si="15"/>
        <v>0</v>
      </c>
      <c r="CR20">
        <f t="shared" si="15"/>
        <v>0</v>
      </c>
      <c r="CS20">
        <f t="shared" si="15"/>
        <v>0</v>
      </c>
      <c r="CT20" t="e">
        <f t="shared" si="15"/>
        <v>#DIV/0!</v>
      </c>
      <c r="CU20" t="e">
        <f t="shared" si="15"/>
        <v>#DIV/0!</v>
      </c>
      <c r="CV20" t="e">
        <f t="shared" si="16"/>
        <v>#DIV/0!</v>
      </c>
      <c r="CW20" t="e">
        <f t="shared" si="16"/>
        <v>#DIV/0!</v>
      </c>
      <c r="CX20" t="e">
        <f t="shared" si="16"/>
        <v>#DIV/0!</v>
      </c>
      <c r="CY20" t="e">
        <f t="shared" si="16"/>
        <v>#DIV/0!</v>
      </c>
      <c r="CZ20" t="e">
        <f t="shared" si="16"/>
        <v>#DIV/0!</v>
      </c>
      <c r="DA20" t="e">
        <f t="shared" si="17"/>
        <v>#DIV/0!</v>
      </c>
      <c r="DB20" t="e">
        <f t="shared" si="17"/>
        <v>#DIV/0!</v>
      </c>
      <c r="DC20" t="e">
        <f t="shared" si="17"/>
        <v>#DIV/0!</v>
      </c>
      <c r="DE20" s="22">
        <f t="shared" si="39"/>
        <v>0</v>
      </c>
      <c r="DF20" s="22">
        <f t="shared" si="39"/>
        <v>0</v>
      </c>
      <c r="DG20" s="22">
        <f t="shared" si="40"/>
        <v>0</v>
      </c>
      <c r="DH20" s="22">
        <f t="shared" si="41"/>
        <v>0</v>
      </c>
      <c r="DI20" s="22">
        <f t="shared" si="46"/>
        <v>0</v>
      </c>
      <c r="DJ20" s="22">
        <f t="shared" si="46"/>
        <v>0</v>
      </c>
      <c r="DK20" s="22">
        <f t="shared" si="46"/>
        <v>0</v>
      </c>
      <c r="DL20" s="22">
        <f t="shared" si="46"/>
        <v>0</v>
      </c>
      <c r="DM20" s="22">
        <f t="shared" si="46"/>
        <v>0</v>
      </c>
      <c r="DN20" s="22">
        <f t="shared" si="19"/>
        <v>0</v>
      </c>
      <c r="DO20" s="22">
        <f t="shared" si="42"/>
        <v>0</v>
      </c>
      <c r="DP20" s="22">
        <f t="shared" si="42"/>
        <v>0</v>
      </c>
      <c r="DQ20" s="22">
        <f t="shared" si="42"/>
        <v>0</v>
      </c>
      <c r="DR20" s="22">
        <f t="shared" si="43"/>
        <v>0</v>
      </c>
      <c r="DS20" s="22">
        <f t="shared" si="44"/>
        <v>0</v>
      </c>
    </row>
    <row r="21" spans="1:123" ht="15.75" thickBot="1">
      <c r="A21" s="104" t="s">
        <v>158</v>
      </c>
      <c r="B21" s="98">
        <v>19</v>
      </c>
      <c r="C21" s="132" t="s">
        <v>76</v>
      </c>
      <c r="D21" s="102" t="s">
        <v>70</v>
      </c>
      <c r="E21" s="107"/>
      <c r="F21" s="100"/>
      <c r="G21" s="100"/>
      <c r="H21" s="100"/>
      <c r="I21" s="100"/>
      <c r="J21" s="100"/>
      <c r="K21" s="108"/>
      <c r="L21" s="35"/>
      <c r="M21" s="31"/>
      <c r="N21" s="31"/>
      <c r="O21" s="112"/>
      <c r="P21" s="89"/>
      <c r="Q21" s="31"/>
      <c r="R21" s="31"/>
      <c r="S21" s="112"/>
      <c r="T21" s="102" t="s">
        <v>70</v>
      </c>
      <c r="U21" s="89"/>
      <c r="V21" s="31"/>
      <c r="W21" s="31"/>
      <c r="X21" s="31"/>
      <c r="Y21" s="31"/>
      <c r="Z21" s="31"/>
      <c r="AA21" s="112"/>
      <c r="AB21" s="31"/>
      <c r="AC21" s="31"/>
      <c r="AD21" s="31"/>
      <c r="AE21" s="31"/>
      <c r="AF21" s="31"/>
      <c r="AG21" s="31"/>
      <c r="AH21" s="31"/>
      <c r="AI21" s="31"/>
      <c r="AJ21" s="48"/>
      <c r="AK21" s="89"/>
      <c r="AL21" s="31"/>
      <c r="AM21" s="31"/>
      <c r="AN21" s="34"/>
      <c r="AO21" s="34"/>
      <c r="AP21" s="34"/>
      <c r="AQ21" s="34"/>
      <c r="AR21" s="35"/>
      <c r="AS21" s="31"/>
      <c r="AT21" s="31"/>
      <c r="AU21" s="31"/>
      <c r="AV21" s="31"/>
      <c r="AW21" s="31"/>
      <c r="AX21" s="31"/>
      <c r="AY21" s="31"/>
      <c r="AZ21" s="36">
        <f t="shared" ref="AZ21:AZ25" si="47">COUNTIF(D21:AY21,"P")</f>
        <v>0</v>
      </c>
      <c r="BA21" s="37">
        <f t="shared" ref="BA21:BA25" si="48">SUM(E21,U21,AK21)</f>
        <v>0</v>
      </c>
      <c r="BB21" s="38">
        <f t="shared" ref="BB21:BB25" si="49">SUM(F21,V21,AL21)</f>
        <v>0</v>
      </c>
      <c r="BC21" s="29">
        <f t="shared" ref="BC21:BC25" si="50">SUM(BA21:BB21)</f>
        <v>0</v>
      </c>
      <c r="BD21" s="38">
        <f t="shared" ref="BD21:BD25" si="51">SUM(G21,W21,AM21)</f>
        <v>0</v>
      </c>
      <c r="BE21" s="29">
        <f t="shared" ref="BE21:BE25" si="52">SUM(BC21:BD21)</f>
        <v>0</v>
      </c>
      <c r="BF21" s="38">
        <f t="shared" ref="BF21:BF25" si="53">SUM(H21,X21,AN21)</f>
        <v>0</v>
      </c>
      <c r="BG21" s="29">
        <f t="shared" ref="BG21:BG25" si="54">BA21+BB21+BD21+BF21</f>
        <v>0</v>
      </c>
      <c r="BH21" s="38">
        <f t="shared" ref="BH21:BH25" si="55">SUM(I21,Y21,AO21)</f>
        <v>0</v>
      </c>
      <c r="BI21" s="38">
        <f t="shared" ref="BI21:BI25" si="56">SUM(J21,Z21,AP21)</f>
        <v>0</v>
      </c>
      <c r="BJ21" s="38">
        <f t="shared" ref="BJ21:BJ25" si="57">SUM(K21,AA21,AQ21)</f>
        <v>0</v>
      </c>
      <c r="BK21" s="38">
        <f t="shared" ref="BK21:BK25" si="58">SUM(AR21,AB21,L21)</f>
        <v>0</v>
      </c>
      <c r="BL21" s="38">
        <f t="shared" ref="BL21:BL25" si="59">SUM(AS21,AC21,M21)</f>
        <v>0</v>
      </c>
      <c r="BM21" s="29">
        <f t="shared" ref="BM21:BM25" si="60">SUM(BK21:BL21)</f>
        <v>0</v>
      </c>
      <c r="BN21" s="38">
        <f t="shared" ref="BN21:BN25" si="61">SUM(AT21,AD21,N21)</f>
        <v>0</v>
      </c>
      <c r="BO21" s="38">
        <f t="shared" ref="BO21:BO25" si="62">SUM(AU21,AE21,O21)</f>
        <v>0</v>
      </c>
      <c r="BP21" s="38">
        <f t="shared" ref="BP21:BP25" si="63">IF(BO21&gt;=3,3,BO21)</f>
        <v>0</v>
      </c>
      <c r="BQ21" s="38">
        <f t="shared" ref="BQ21:BQ25" si="64">SUM(AV21,AF21,P21)</f>
        <v>0</v>
      </c>
      <c r="BR21" s="38">
        <f t="shared" ref="BR21:BR25" si="65">SUM(AW21,AG21,Q21)</f>
        <v>0</v>
      </c>
      <c r="BS21" s="29">
        <f t="shared" ref="BS21:BS25" si="66">SUM(BQ21:BR21)</f>
        <v>0</v>
      </c>
      <c r="BT21" s="38">
        <f t="shared" ref="BT21:BT25" si="67">SUM(AX21,AH21,R21)</f>
        <v>0</v>
      </c>
      <c r="BU21" s="39">
        <f t="shared" ref="BU21:BU25" si="68">SUM(AY21,AI21,S21)</f>
        <v>0</v>
      </c>
      <c r="BV21" s="39">
        <f t="shared" ref="BV21:BV25" si="69">IF(BU21&gt;=3,3,BU21)</f>
        <v>0</v>
      </c>
      <c r="BW21" s="40"/>
      <c r="BX21" s="37">
        <f t="shared" ref="BX21:BX25" si="70">(BA21*100)+(BB21*80)+(BD21*60)+(BF21*40)+(BH21*20)</f>
        <v>0</v>
      </c>
      <c r="BY21" s="38">
        <f t="shared" ref="BY21:BY25" si="71">IF(BI21&gt;3,30,BI21*10)</f>
        <v>0</v>
      </c>
      <c r="BZ21" s="38">
        <f t="shared" ref="BZ21:BZ25" si="72">IF(BJ21&gt;3,15,BJ21*5)</f>
        <v>0</v>
      </c>
      <c r="CA21" s="38">
        <f t="shared" ref="CA21:CA25" si="73">(BK21*200)+(BL21*100)+(BN21*50)+(BP21*20)</f>
        <v>0</v>
      </c>
      <c r="CB21" s="38">
        <f t="shared" ref="CB21:CB25" si="74">(BQ21*100)+(BR21*50)+(BT21*25)+(BV21*10)</f>
        <v>0</v>
      </c>
      <c r="CC21" s="30" t="str">
        <f t="shared" si="35"/>
        <v/>
      </c>
      <c r="CD21" s="156" t="e">
        <f t="shared" si="6"/>
        <v>#VALUE!</v>
      </c>
      <c r="CE21" s="22" t="str">
        <f t="shared" ref="CE21:CE25" si="75">IF(AZ21=0," ",IF(CD21&gt;=0,3,"NAO"))</f>
        <v xml:space="preserve"> </v>
      </c>
      <c r="CF21" s="156" t="e">
        <f t="shared" si="7"/>
        <v>#VALUE!</v>
      </c>
      <c r="CG21" s="22" t="str">
        <f t="shared" ref="CG21:CG25" si="76">IF(AZ21=0," ",IF(CF21&gt;=0,4,"NAO"))</f>
        <v xml:space="preserve"> </v>
      </c>
      <c r="CH21" s="156" t="e">
        <f t="shared" si="8"/>
        <v>#VALUE!</v>
      </c>
      <c r="CI21" s="22" t="str">
        <f t="shared" ref="CI21:CI25" si="77">IF(AZ21=0," ",IF(CH21&gt;=0,5,"NAO"))</f>
        <v xml:space="preserve"> </v>
      </c>
      <c r="CJ21" t="e">
        <f t="shared" ref="CJ21:CJ25" si="78">(CC21)/(SUM($CC$3:$CC$25))*100</f>
        <v>#VALUE!</v>
      </c>
      <c r="CK21" t="e">
        <f t="shared" ref="CK21:CK25" si="79">(CC21/(SUM($CC$3:$CC$25))*100)</f>
        <v>#VALUE!</v>
      </c>
      <c r="CM21">
        <f t="shared" ref="CM21:CM25" si="80">BA21/(SUM(BA$3:BA$25)/100)</f>
        <v>0</v>
      </c>
      <c r="CN21">
        <f t="shared" ref="CN21:CN25" si="81">BB21/(SUM(BB$3:BB$25)/100)</f>
        <v>0</v>
      </c>
      <c r="CO21">
        <f t="shared" ref="CO21:CO25" si="82">BD21/(SUM(BD$3:BD$25)/100)</f>
        <v>0</v>
      </c>
      <c r="CP21">
        <f t="shared" ref="CP21:CP25" si="83">BF21/(SUM(BF$3:BF$25)/100)</f>
        <v>0</v>
      </c>
      <c r="CQ21">
        <f t="shared" ref="CQ21:CQ25" si="84">BH21/(SUM(BH$3:BH$25)/100)</f>
        <v>0</v>
      </c>
      <c r="CR21">
        <f t="shared" ref="CR21:CR25" si="85">BI21/(SUM(BI$3:BI$25)/100)</f>
        <v>0</v>
      </c>
      <c r="CS21">
        <f t="shared" ref="CS21:CS25" si="86">BJ21/(SUM(BJ$3:BJ$25)/100)</f>
        <v>0</v>
      </c>
      <c r="CT21" t="e">
        <f t="shared" ref="CT21:CT25" si="87">BK21/(SUM(BK$3:BK$25)/100)</f>
        <v>#DIV/0!</v>
      </c>
      <c r="CU21" t="e">
        <f t="shared" ref="CU21:CU25" si="88">BL21/(SUM(BL$3:BL$25)/100)</f>
        <v>#DIV/0!</v>
      </c>
      <c r="CV21" t="e">
        <f t="shared" ref="CV21:CV25" si="89">BN21/(SUM(BN$3:BN$25)/100)</f>
        <v>#DIV/0!</v>
      </c>
      <c r="CW21" t="e">
        <f t="shared" ref="CW21:CW25" si="90">BO21/(SUM(BO$3:BO$25)/100)</f>
        <v>#DIV/0!</v>
      </c>
      <c r="CX21" t="e">
        <f t="shared" ref="CX21:CX25" si="91">BP21/(SUM(BP$3:BP$25)/100)</f>
        <v>#DIV/0!</v>
      </c>
      <c r="CY21" t="e">
        <f t="shared" ref="CY21:CY25" si="92">BQ21/(SUM(BQ$3:BQ$25)/100)</f>
        <v>#DIV/0!</v>
      </c>
      <c r="CZ21" t="e">
        <f t="shared" ref="CZ21:CZ25" si="93">BR21/(SUM(BR$3:BR$25)/100)</f>
        <v>#DIV/0!</v>
      </c>
      <c r="DA21" t="e">
        <f t="shared" ref="DA21:DA25" si="94">BT21/(SUM(BT$3:BT$25)/100)</f>
        <v>#DIV/0!</v>
      </c>
      <c r="DB21" t="e">
        <f t="shared" ref="DB21:DB25" si="95">BU21/(SUM(BU$3:BU$25)/100)</f>
        <v>#DIV/0!</v>
      </c>
      <c r="DC21" t="e">
        <f t="shared" ref="DC21:DC25" si="96">BV21/(SUM(BV$3:BV$25)/100)</f>
        <v>#DIV/0!</v>
      </c>
      <c r="DE21" s="22">
        <f t="shared" ref="DE21:DE25" si="97">COUNTIF(BA21,"&lt;&gt;0")</f>
        <v>0</v>
      </c>
      <c r="DF21" s="22">
        <f t="shared" ref="DF21:DF25" si="98">COUNTIF(BB21,"&lt;&gt;0")</f>
        <v>0</v>
      </c>
      <c r="DG21" s="22">
        <f t="shared" ref="DG21:DG25" si="99">COUNTIF(BD21,"&lt;&gt;0")</f>
        <v>0</v>
      </c>
      <c r="DH21" s="22">
        <f t="shared" ref="DH21:DH25" si="100">COUNTIF(BF21,"&lt;&gt;0")</f>
        <v>0</v>
      </c>
      <c r="DI21" s="22">
        <f t="shared" ref="DI21:DI25" si="101">COUNTIF(BH21,"&lt;&gt;0")</f>
        <v>0</v>
      </c>
      <c r="DJ21" s="22">
        <f t="shared" ref="DJ21:DJ25" si="102">COUNTIF(BI21,"&lt;&gt;0")</f>
        <v>0</v>
      </c>
      <c r="DK21" s="22">
        <f t="shared" ref="DK21:DK25" si="103">COUNTIF(BJ21,"&lt;&gt;0")</f>
        <v>0</v>
      </c>
      <c r="DL21" s="22">
        <f t="shared" ref="DL21:DL25" si="104">COUNTIF(BK21,"&lt;&gt;0")</f>
        <v>0</v>
      </c>
      <c r="DM21" s="22">
        <f t="shared" ref="DM21:DM25" si="105">COUNTIF(BL21,"&lt;&gt;0")</f>
        <v>0</v>
      </c>
      <c r="DN21" s="22">
        <f t="shared" ref="DN21:DN25" si="106">COUNTIF(BN21,"&lt;&gt;0")</f>
        <v>0</v>
      </c>
      <c r="DO21" s="22">
        <f t="shared" ref="DO21:DO25" si="107">COUNTIF(BP21,"&lt;&gt;0")</f>
        <v>0</v>
      </c>
      <c r="DP21" s="22">
        <f t="shared" ref="DP21:DP25" si="108">COUNTIF(BQ21,"&lt;&gt;0")</f>
        <v>0</v>
      </c>
      <c r="DQ21" s="22">
        <f t="shared" ref="DQ21:DQ25" si="109">COUNTIF(BR21,"&lt;&gt;0")</f>
        <v>0</v>
      </c>
      <c r="DR21" s="22"/>
      <c r="DS21" s="22"/>
    </row>
    <row r="22" spans="1:123" ht="15.75" thickBot="1">
      <c r="A22" s="104" t="s">
        <v>158</v>
      </c>
      <c r="B22" s="98">
        <v>20</v>
      </c>
      <c r="C22" s="132" t="s">
        <v>177</v>
      </c>
      <c r="D22" s="102" t="s">
        <v>70</v>
      </c>
      <c r="E22" s="107"/>
      <c r="F22" s="100"/>
      <c r="G22" s="100"/>
      <c r="H22" s="100"/>
      <c r="I22" s="100"/>
      <c r="J22" s="100"/>
      <c r="K22" s="108"/>
      <c r="L22" s="35"/>
      <c r="M22" s="31"/>
      <c r="N22" s="31"/>
      <c r="O22" s="112"/>
      <c r="P22" s="89"/>
      <c r="Q22" s="31"/>
      <c r="R22" s="31"/>
      <c r="S22" s="112"/>
      <c r="T22" s="102" t="s">
        <v>70</v>
      </c>
      <c r="U22" s="89"/>
      <c r="V22" s="31"/>
      <c r="W22" s="31"/>
      <c r="X22" s="31"/>
      <c r="Y22" s="31"/>
      <c r="Z22" s="31"/>
      <c r="AA22" s="112"/>
      <c r="AB22" s="31"/>
      <c r="AC22" s="31"/>
      <c r="AD22" s="31"/>
      <c r="AE22" s="31"/>
      <c r="AF22" s="31"/>
      <c r="AG22" s="31"/>
      <c r="AH22" s="31"/>
      <c r="AI22" s="31"/>
      <c r="AJ22" s="48"/>
      <c r="AK22" s="89"/>
      <c r="AL22" s="31"/>
      <c r="AM22" s="31"/>
      <c r="AN22" s="34"/>
      <c r="AO22" s="34"/>
      <c r="AP22" s="34"/>
      <c r="AQ22" s="34"/>
      <c r="AR22" s="35"/>
      <c r="AS22" s="31"/>
      <c r="AT22" s="31"/>
      <c r="AU22" s="31"/>
      <c r="AV22" s="31"/>
      <c r="AW22" s="31"/>
      <c r="AX22" s="31"/>
      <c r="AY22" s="31"/>
      <c r="AZ22" s="36">
        <f t="shared" si="47"/>
        <v>0</v>
      </c>
      <c r="BA22" s="37">
        <f t="shared" si="48"/>
        <v>0</v>
      </c>
      <c r="BB22" s="38">
        <f t="shared" si="49"/>
        <v>0</v>
      </c>
      <c r="BC22" s="29">
        <f t="shared" si="50"/>
        <v>0</v>
      </c>
      <c r="BD22" s="38">
        <f t="shared" si="51"/>
        <v>0</v>
      </c>
      <c r="BE22" s="29">
        <f t="shared" si="52"/>
        <v>0</v>
      </c>
      <c r="BF22" s="38">
        <f t="shared" si="53"/>
        <v>0</v>
      </c>
      <c r="BG22" s="29">
        <f t="shared" si="54"/>
        <v>0</v>
      </c>
      <c r="BH22" s="38">
        <f t="shared" si="55"/>
        <v>0</v>
      </c>
      <c r="BI22" s="38">
        <f t="shared" si="56"/>
        <v>0</v>
      </c>
      <c r="BJ22" s="38">
        <f t="shared" si="57"/>
        <v>0</v>
      </c>
      <c r="BK22" s="38">
        <f t="shared" si="58"/>
        <v>0</v>
      </c>
      <c r="BL22" s="38">
        <f t="shared" si="59"/>
        <v>0</v>
      </c>
      <c r="BM22" s="29">
        <f t="shared" si="60"/>
        <v>0</v>
      </c>
      <c r="BN22" s="38">
        <f t="shared" si="61"/>
        <v>0</v>
      </c>
      <c r="BO22" s="38">
        <f t="shared" si="62"/>
        <v>0</v>
      </c>
      <c r="BP22" s="38">
        <f t="shared" si="63"/>
        <v>0</v>
      </c>
      <c r="BQ22" s="38">
        <f t="shared" si="64"/>
        <v>0</v>
      </c>
      <c r="BR22" s="38">
        <f t="shared" si="65"/>
        <v>0</v>
      </c>
      <c r="BS22" s="29">
        <f t="shared" si="66"/>
        <v>0</v>
      </c>
      <c r="BT22" s="38">
        <f t="shared" si="67"/>
        <v>0</v>
      </c>
      <c r="BU22" s="39">
        <f t="shared" si="68"/>
        <v>0</v>
      </c>
      <c r="BV22" s="39">
        <f t="shared" si="69"/>
        <v>0</v>
      </c>
      <c r="BW22" s="40"/>
      <c r="BX22" s="37">
        <f t="shared" si="70"/>
        <v>0</v>
      </c>
      <c r="BY22" s="38">
        <f t="shared" si="71"/>
        <v>0</v>
      </c>
      <c r="BZ22" s="38">
        <f t="shared" si="72"/>
        <v>0</v>
      </c>
      <c r="CA22" s="38">
        <f t="shared" si="73"/>
        <v>0</v>
      </c>
      <c r="CB22" s="38">
        <f t="shared" si="74"/>
        <v>0</v>
      </c>
      <c r="CC22" s="30" t="str">
        <f t="shared" si="35"/>
        <v/>
      </c>
      <c r="CD22" s="156" t="e">
        <f t="shared" si="6"/>
        <v>#VALUE!</v>
      </c>
      <c r="CE22" s="22" t="str">
        <f t="shared" si="75"/>
        <v xml:space="preserve"> </v>
      </c>
      <c r="CF22" s="156" t="e">
        <f t="shared" si="7"/>
        <v>#VALUE!</v>
      </c>
      <c r="CG22" s="22" t="str">
        <f t="shared" si="76"/>
        <v xml:space="preserve"> </v>
      </c>
      <c r="CH22" s="156" t="e">
        <f t="shared" si="8"/>
        <v>#VALUE!</v>
      </c>
      <c r="CI22" s="22" t="str">
        <f t="shared" si="77"/>
        <v xml:space="preserve"> </v>
      </c>
      <c r="CJ22" t="e">
        <f t="shared" si="78"/>
        <v>#VALUE!</v>
      </c>
      <c r="CK22" t="e">
        <f t="shared" si="79"/>
        <v>#VALUE!</v>
      </c>
      <c r="CM22">
        <f t="shared" si="80"/>
        <v>0</v>
      </c>
      <c r="CN22">
        <f t="shared" si="81"/>
        <v>0</v>
      </c>
      <c r="CO22">
        <f t="shared" si="82"/>
        <v>0</v>
      </c>
      <c r="CP22">
        <f t="shared" si="83"/>
        <v>0</v>
      </c>
      <c r="CQ22">
        <f t="shared" si="84"/>
        <v>0</v>
      </c>
      <c r="CR22">
        <f t="shared" si="85"/>
        <v>0</v>
      </c>
      <c r="CS22">
        <f t="shared" si="86"/>
        <v>0</v>
      </c>
      <c r="CT22" t="e">
        <f t="shared" si="87"/>
        <v>#DIV/0!</v>
      </c>
      <c r="CU22" t="e">
        <f t="shared" si="88"/>
        <v>#DIV/0!</v>
      </c>
      <c r="CV22" t="e">
        <f t="shared" si="89"/>
        <v>#DIV/0!</v>
      </c>
      <c r="CW22" t="e">
        <f t="shared" si="90"/>
        <v>#DIV/0!</v>
      </c>
      <c r="CX22" t="e">
        <f t="shared" si="91"/>
        <v>#DIV/0!</v>
      </c>
      <c r="CY22" t="e">
        <f t="shared" si="92"/>
        <v>#DIV/0!</v>
      </c>
      <c r="CZ22" t="e">
        <f t="shared" si="93"/>
        <v>#DIV/0!</v>
      </c>
      <c r="DA22" t="e">
        <f t="shared" si="94"/>
        <v>#DIV/0!</v>
      </c>
      <c r="DB22" t="e">
        <f t="shared" si="95"/>
        <v>#DIV/0!</v>
      </c>
      <c r="DC22" t="e">
        <f t="shared" si="96"/>
        <v>#DIV/0!</v>
      </c>
      <c r="DE22" s="22">
        <f t="shared" si="97"/>
        <v>0</v>
      </c>
      <c r="DF22" s="22">
        <f t="shared" si="98"/>
        <v>0</v>
      </c>
      <c r="DG22" s="22">
        <f t="shared" si="99"/>
        <v>0</v>
      </c>
      <c r="DH22" s="22">
        <f t="shared" si="100"/>
        <v>0</v>
      </c>
      <c r="DI22" s="22">
        <f t="shared" si="101"/>
        <v>0</v>
      </c>
      <c r="DJ22" s="22">
        <f t="shared" si="102"/>
        <v>0</v>
      </c>
      <c r="DK22" s="22">
        <f t="shared" si="103"/>
        <v>0</v>
      </c>
      <c r="DL22" s="22">
        <f t="shared" si="104"/>
        <v>0</v>
      </c>
      <c r="DM22" s="22">
        <f t="shared" si="105"/>
        <v>0</v>
      </c>
      <c r="DN22" s="22">
        <f t="shared" si="106"/>
        <v>0</v>
      </c>
      <c r="DO22" s="22">
        <f t="shared" si="107"/>
        <v>0</v>
      </c>
      <c r="DP22" s="22">
        <f t="shared" si="108"/>
        <v>0</v>
      </c>
      <c r="DQ22" s="22">
        <f t="shared" si="109"/>
        <v>0</v>
      </c>
      <c r="DR22" s="22"/>
      <c r="DS22" s="22"/>
    </row>
    <row r="23" spans="1:123" ht="15.75" thickBot="1">
      <c r="A23" s="104" t="s">
        <v>158</v>
      </c>
      <c r="B23" s="98">
        <v>21</v>
      </c>
      <c r="C23" s="132" t="s">
        <v>178</v>
      </c>
      <c r="D23" s="102" t="s">
        <v>70</v>
      </c>
      <c r="E23" s="107"/>
      <c r="F23" s="100"/>
      <c r="G23" s="100"/>
      <c r="H23" s="100"/>
      <c r="I23" s="100"/>
      <c r="J23" s="100"/>
      <c r="K23" s="108"/>
      <c r="L23" s="35"/>
      <c r="M23" s="31"/>
      <c r="N23" s="31"/>
      <c r="O23" s="112"/>
      <c r="P23" s="89"/>
      <c r="Q23" s="31"/>
      <c r="R23" s="31"/>
      <c r="S23" s="112"/>
      <c r="T23" s="102" t="s">
        <v>70</v>
      </c>
      <c r="U23" s="89"/>
      <c r="V23" s="31"/>
      <c r="W23" s="31"/>
      <c r="X23" s="31"/>
      <c r="Y23" s="31"/>
      <c r="Z23" s="31"/>
      <c r="AA23" s="112"/>
      <c r="AB23" s="31"/>
      <c r="AC23" s="31"/>
      <c r="AD23" s="31"/>
      <c r="AE23" s="31"/>
      <c r="AF23" s="31"/>
      <c r="AG23" s="31"/>
      <c r="AH23" s="31"/>
      <c r="AI23" s="31"/>
      <c r="AJ23" s="48"/>
      <c r="AK23" s="89"/>
      <c r="AL23" s="31"/>
      <c r="AM23" s="31"/>
      <c r="AN23" s="34"/>
      <c r="AO23" s="34"/>
      <c r="AP23" s="34"/>
      <c r="AQ23" s="34"/>
      <c r="AR23" s="35"/>
      <c r="AS23" s="31"/>
      <c r="AT23" s="31"/>
      <c r="AU23" s="31"/>
      <c r="AV23" s="31"/>
      <c r="AW23" s="31"/>
      <c r="AX23" s="31"/>
      <c r="AY23" s="31"/>
      <c r="AZ23" s="36">
        <f t="shared" si="47"/>
        <v>0</v>
      </c>
      <c r="BA23" s="37">
        <f t="shared" si="48"/>
        <v>0</v>
      </c>
      <c r="BB23" s="38">
        <f t="shared" si="49"/>
        <v>0</v>
      </c>
      <c r="BC23" s="29">
        <f t="shared" si="50"/>
        <v>0</v>
      </c>
      <c r="BD23" s="38">
        <f t="shared" si="51"/>
        <v>0</v>
      </c>
      <c r="BE23" s="29">
        <f t="shared" si="52"/>
        <v>0</v>
      </c>
      <c r="BF23" s="38">
        <f t="shared" si="53"/>
        <v>0</v>
      </c>
      <c r="BG23" s="29">
        <f t="shared" si="54"/>
        <v>0</v>
      </c>
      <c r="BH23" s="38">
        <f t="shared" si="55"/>
        <v>0</v>
      </c>
      <c r="BI23" s="38">
        <f t="shared" si="56"/>
        <v>0</v>
      </c>
      <c r="BJ23" s="38">
        <f t="shared" si="57"/>
        <v>0</v>
      </c>
      <c r="BK23" s="38">
        <f t="shared" si="58"/>
        <v>0</v>
      </c>
      <c r="BL23" s="38">
        <f t="shared" si="59"/>
        <v>0</v>
      </c>
      <c r="BM23" s="29">
        <f t="shared" si="60"/>
        <v>0</v>
      </c>
      <c r="BN23" s="38">
        <f t="shared" si="61"/>
        <v>0</v>
      </c>
      <c r="BO23" s="38">
        <f t="shared" si="62"/>
        <v>0</v>
      </c>
      <c r="BP23" s="38">
        <f t="shared" si="63"/>
        <v>0</v>
      </c>
      <c r="BQ23" s="38">
        <f t="shared" si="64"/>
        <v>0</v>
      </c>
      <c r="BR23" s="38">
        <f t="shared" si="65"/>
        <v>0</v>
      </c>
      <c r="BS23" s="29">
        <f t="shared" si="66"/>
        <v>0</v>
      </c>
      <c r="BT23" s="38">
        <f t="shared" si="67"/>
        <v>0</v>
      </c>
      <c r="BU23" s="39">
        <f t="shared" si="68"/>
        <v>0</v>
      </c>
      <c r="BV23" s="39">
        <f t="shared" si="69"/>
        <v>0</v>
      </c>
      <c r="BW23" s="40"/>
      <c r="BX23" s="37">
        <f t="shared" si="70"/>
        <v>0</v>
      </c>
      <c r="BY23" s="38">
        <f t="shared" si="71"/>
        <v>0</v>
      </c>
      <c r="BZ23" s="38">
        <f t="shared" si="72"/>
        <v>0</v>
      </c>
      <c r="CA23" s="38">
        <f t="shared" si="73"/>
        <v>0</v>
      </c>
      <c r="CB23" s="38">
        <f t="shared" si="74"/>
        <v>0</v>
      </c>
      <c r="CC23" s="30" t="str">
        <f t="shared" si="35"/>
        <v/>
      </c>
      <c r="CD23" s="156" t="e">
        <f t="shared" si="6"/>
        <v>#VALUE!</v>
      </c>
      <c r="CE23" s="22" t="str">
        <f t="shared" si="75"/>
        <v xml:space="preserve"> </v>
      </c>
      <c r="CF23" s="156" t="e">
        <f t="shared" si="7"/>
        <v>#VALUE!</v>
      </c>
      <c r="CG23" s="22" t="str">
        <f t="shared" si="76"/>
        <v xml:space="preserve"> </v>
      </c>
      <c r="CH23" s="156" t="e">
        <f t="shared" si="8"/>
        <v>#VALUE!</v>
      </c>
      <c r="CI23" s="22" t="str">
        <f t="shared" si="77"/>
        <v xml:space="preserve"> </v>
      </c>
      <c r="CJ23" t="e">
        <f t="shared" si="78"/>
        <v>#VALUE!</v>
      </c>
      <c r="CK23" t="e">
        <f t="shared" si="79"/>
        <v>#VALUE!</v>
      </c>
      <c r="CM23">
        <f t="shared" si="80"/>
        <v>0</v>
      </c>
      <c r="CN23">
        <f t="shared" si="81"/>
        <v>0</v>
      </c>
      <c r="CO23">
        <f t="shared" si="82"/>
        <v>0</v>
      </c>
      <c r="CP23">
        <f t="shared" si="83"/>
        <v>0</v>
      </c>
      <c r="CQ23">
        <f t="shared" si="84"/>
        <v>0</v>
      </c>
      <c r="CR23">
        <f t="shared" si="85"/>
        <v>0</v>
      </c>
      <c r="CS23">
        <f t="shared" si="86"/>
        <v>0</v>
      </c>
      <c r="CT23" t="e">
        <f t="shared" si="87"/>
        <v>#DIV/0!</v>
      </c>
      <c r="CU23" t="e">
        <f t="shared" si="88"/>
        <v>#DIV/0!</v>
      </c>
      <c r="CV23" t="e">
        <f t="shared" si="89"/>
        <v>#DIV/0!</v>
      </c>
      <c r="CW23" t="e">
        <f t="shared" si="90"/>
        <v>#DIV/0!</v>
      </c>
      <c r="CX23" t="e">
        <f t="shared" si="91"/>
        <v>#DIV/0!</v>
      </c>
      <c r="CY23" t="e">
        <f t="shared" si="92"/>
        <v>#DIV/0!</v>
      </c>
      <c r="CZ23" t="e">
        <f t="shared" si="93"/>
        <v>#DIV/0!</v>
      </c>
      <c r="DA23" t="e">
        <f t="shared" si="94"/>
        <v>#DIV/0!</v>
      </c>
      <c r="DB23" t="e">
        <f t="shared" si="95"/>
        <v>#DIV/0!</v>
      </c>
      <c r="DC23" t="e">
        <f t="shared" si="96"/>
        <v>#DIV/0!</v>
      </c>
      <c r="DE23" s="22">
        <f t="shared" si="97"/>
        <v>0</v>
      </c>
      <c r="DF23" s="22">
        <f t="shared" si="98"/>
        <v>0</v>
      </c>
      <c r="DG23" s="22">
        <f t="shared" si="99"/>
        <v>0</v>
      </c>
      <c r="DH23" s="22">
        <f t="shared" si="100"/>
        <v>0</v>
      </c>
      <c r="DI23" s="22">
        <f t="shared" si="101"/>
        <v>0</v>
      </c>
      <c r="DJ23" s="22">
        <f t="shared" si="102"/>
        <v>0</v>
      </c>
      <c r="DK23" s="22">
        <f t="shared" si="103"/>
        <v>0</v>
      </c>
      <c r="DL23" s="22">
        <f t="shared" si="104"/>
        <v>0</v>
      </c>
      <c r="DM23" s="22">
        <f t="shared" si="105"/>
        <v>0</v>
      </c>
      <c r="DN23" s="22">
        <f t="shared" si="106"/>
        <v>0</v>
      </c>
      <c r="DO23" s="22">
        <f t="shared" si="107"/>
        <v>0</v>
      </c>
      <c r="DP23" s="22">
        <f t="shared" si="108"/>
        <v>0</v>
      </c>
      <c r="DQ23" s="22">
        <f t="shared" si="109"/>
        <v>0</v>
      </c>
      <c r="DR23" s="22"/>
      <c r="DS23" s="22"/>
    </row>
    <row r="24" spans="1:123" ht="15.75" thickBot="1">
      <c r="A24" s="104" t="s">
        <v>158</v>
      </c>
      <c r="B24" s="98">
        <v>22</v>
      </c>
      <c r="C24" s="132" t="s">
        <v>179</v>
      </c>
      <c r="D24" s="102" t="s">
        <v>70</v>
      </c>
      <c r="E24" s="107"/>
      <c r="F24" s="100"/>
      <c r="G24" s="100"/>
      <c r="H24" s="100"/>
      <c r="I24" s="100"/>
      <c r="J24" s="100"/>
      <c r="K24" s="108"/>
      <c r="L24" s="35"/>
      <c r="M24" s="31"/>
      <c r="N24" s="31"/>
      <c r="O24" s="112"/>
      <c r="P24" s="103"/>
      <c r="Q24" s="31"/>
      <c r="R24" s="31"/>
      <c r="S24" s="112"/>
      <c r="T24" s="102" t="s">
        <v>70</v>
      </c>
      <c r="U24" s="89"/>
      <c r="V24" s="31"/>
      <c r="W24" s="31"/>
      <c r="X24" s="31"/>
      <c r="Y24" s="31"/>
      <c r="Z24" s="31"/>
      <c r="AA24" s="112"/>
      <c r="AB24" s="31"/>
      <c r="AC24" s="31"/>
      <c r="AD24" s="31"/>
      <c r="AE24" s="31"/>
      <c r="AF24" s="31"/>
      <c r="AG24" s="31"/>
      <c r="AH24" s="31"/>
      <c r="AI24" s="31"/>
      <c r="AJ24" s="48"/>
      <c r="AK24" s="89"/>
      <c r="AL24" s="31"/>
      <c r="AM24" s="31"/>
      <c r="AN24" s="34"/>
      <c r="AO24" s="34"/>
      <c r="AP24" s="34"/>
      <c r="AQ24" s="34"/>
      <c r="AR24" s="35"/>
      <c r="AS24" s="31"/>
      <c r="AT24" s="31"/>
      <c r="AU24" s="31"/>
      <c r="AV24" s="31"/>
      <c r="AW24" s="31"/>
      <c r="AX24" s="31"/>
      <c r="AY24" s="31"/>
      <c r="AZ24" s="36">
        <f t="shared" si="47"/>
        <v>0</v>
      </c>
      <c r="BA24" s="37">
        <f t="shared" si="48"/>
        <v>0</v>
      </c>
      <c r="BB24" s="38">
        <f t="shared" si="49"/>
        <v>0</v>
      </c>
      <c r="BC24" s="29">
        <f t="shared" si="50"/>
        <v>0</v>
      </c>
      <c r="BD24" s="38">
        <f t="shared" si="51"/>
        <v>0</v>
      </c>
      <c r="BE24" s="29">
        <f t="shared" si="52"/>
        <v>0</v>
      </c>
      <c r="BF24" s="38">
        <f t="shared" si="53"/>
        <v>0</v>
      </c>
      <c r="BG24" s="29">
        <f t="shared" si="54"/>
        <v>0</v>
      </c>
      <c r="BH24" s="38">
        <f t="shared" si="55"/>
        <v>0</v>
      </c>
      <c r="BI24" s="38">
        <f t="shared" si="56"/>
        <v>0</v>
      </c>
      <c r="BJ24" s="38">
        <f t="shared" si="57"/>
        <v>0</v>
      </c>
      <c r="BK24" s="38">
        <f t="shared" si="58"/>
        <v>0</v>
      </c>
      <c r="BL24" s="38">
        <f t="shared" si="59"/>
        <v>0</v>
      </c>
      <c r="BM24" s="29">
        <f t="shared" si="60"/>
        <v>0</v>
      </c>
      <c r="BN24" s="38">
        <f t="shared" si="61"/>
        <v>0</v>
      </c>
      <c r="BO24" s="38">
        <f t="shared" si="62"/>
        <v>0</v>
      </c>
      <c r="BP24" s="38">
        <f t="shared" si="63"/>
        <v>0</v>
      </c>
      <c r="BQ24" s="38">
        <f t="shared" si="64"/>
        <v>0</v>
      </c>
      <c r="BR24" s="38">
        <f t="shared" si="65"/>
        <v>0</v>
      </c>
      <c r="BS24" s="29">
        <f t="shared" si="66"/>
        <v>0</v>
      </c>
      <c r="BT24" s="38">
        <f t="shared" si="67"/>
        <v>0</v>
      </c>
      <c r="BU24" s="39">
        <f t="shared" si="68"/>
        <v>0</v>
      </c>
      <c r="BV24" s="39">
        <f t="shared" si="69"/>
        <v>0</v>
      </c>
      <c r="BW24" s="40"/>
      <c r="BX24" s="37">
        <f t="shared" si="70"/>
        <v>0</v>
      </c>
      <c r="BY24" s="38">
        <f t="shared" si="71"/>
        <v>0</v>
      </c>
      <c r="BZ24" s="38">
        <f t="shared" si="72"/>
        <v>0</v>
      </c>
      <c r="CA24" s="38">
        <f t="shared" si="73"/>
        <v>0</v>
      </c>
      <c r="CB24" s="38">
        <f t="shared" si="74"/>
        <v>0</v>
      </c>
      <c r="CC24" s="30" t="str">
        <f t="shared" si="35"/>
        <v/>
      </c>
      <c r="CD24" s="156" t="e">
        <f t="shared" si="6"/>
        <v>#VALUE!</v>
      </c>
      <c r="CE24" s="22" t="str">
        <f t="shared" si="75"/>
        <v xml:space="preserve"> </v>
      </c>
      <c r="CF24" s="156" t="e">
        <f t="shared" si="7"/>
        <v>#VALUE!</v>
      </c>
      <c r="CG24" s="22" t="str">
        <f t="shared" si="76"/>
        <v xml:space="preserve"> </v>
      </c>
      <c r="CH24" s="156" t="e">
        <f t="shared" si="8"/>
        <v>#VALUE!</v>
      </c>
      <c r="CI24" s="22" t="str">
        <f t="shared" si="77"/>
        <v xml:space="preserve"> </v>
      </c>
      <c r="CJ24" t="e">
        <f t="shared" si="78"/>
        <v>#VALUE!</v>
      </c>
      <c r="CK24" t="e">
        <f t="shared" si="79"/>
        <v>#VALUE!</v>
      </c>
      <c r="CM24">
        <f t="shared" si="80"/>
        <v>0</v>
      </c>
      <c r="CN24">
        <f t="shared" si="81"/>
        <v>0</v>
      </c>
      <c r="CO24">
        <f t="shared" si="82"/>
        <v>0</v>
      </c>
      <c r="CP24">
        <f t="shared" si="83"/>
        <v>0</v>
      </c>
      <c r="CQ24">
        <f t="shared" si="84"/>
        <v>0</v>
      </c>
      <c r="CR24">
        <f t="shared" si="85"/>
        <v>0</v>
      </c>
      <c r="CS24">
        <f t="shared" si="86"/>
        <v>0</v>
      </c>
      <c r="CT24" t="e">
        <f t="shared" si="87"/>
        <v>#DIV/0!</v>
      </c>
      <c r="CU24" t="e">
        <f t="shared" si="88"/>
        <v>#DIV/0!</v>
      </c>
      <c r="CV24" t="e">
        <f t="shared" si="89"/>
        <v>#DIV/0!</v>
      </c>
      <c r="CW24" t="e">
        <f t="shared" si="90"/>
        <v>#DIV/0!</v>
      </c>
      <c r="CX24" t="e">
        <f t="shared" si="91"/>
        <v>#DIV/0!</v>
      </c>
      <c r="CY24" t="e">
        <f t="shared" si="92"/>
        <v>#DIV/0!</v>
      </c>
      <c r="CZ24" t="e">
        <f t="shared" si="93"/>
        <v>#DIV/0!</v>
      </c>
      <c r="DA24" t="e">
        <f t="shared" si="94"/>
        <v>#DIV/0!</v>
      </c>
      <c r="DB24" t="e">
        <f t="shared" si="95"/>
        <v>#DIV/0!</v>
      </c>
      <c r="DC24" t="e">
        <f t="shared" si="96"/>
        <v>#DIV/0!</v>
      </c>
      <c r="DE24" s="22">
        <f t="shared" si="97"/>
        <v>0</v>
      </c>
      <c r="DF24" s="22">
        <f t="shared" si="98"/>
        <v>0</v>
      </c>
      <c r="DG24" s="22">
        <f t="shared" si="99"/>
        <v>0</v>
      </c>
      <c r="DH24" s="22">
        <f t="shared" si="100"/>
        <v>0</v>
      </c>
      <c r="DI24" s="22">
        <f t="shared" si="101"/>
        <v>0</v>
      </c>
      <c r="DJ24" s="22">
        <f t="shared" si="102"/>
        <v>0</v>
      </c>
      <c r="DK24" s="22">
        <f t="shared" si="103"/>
        <v>0</v>
      </c>
      <c r="DL24" s="22">
        <f t="shared" si="104"/>
        <v>0</v>
      </c>
      <c r="DM24" s="22">
        <f t="shared" si="105"/>
        <v>0</v>
      </c>
      <c r="DN24" s="22">
        <f t="shared" si="106"/>
        <v>0</v>
      </c>
      <c r="DO24" s="22">
        <f t="shared" si="107"/>
        <v>0</v>
      </c>
      <c r="DP24" s="22">
        <f t="shared" si="108"/>
        <v>0</v>
      </c>
      <c r="DQ24" s="22">
        <f t="shared" si="109"/>
        <v>0</v>
      </c>
      <c r="DR24" s="22"/>
      <c r="DS24" s="22"/>
    </row>
    <row r="25" spans="1:123" ht="15.75" thickBot="1">
      <c r="A25" s="104" t="s">
        <v>158</v>
      </c>
      <c r="B25" s="110">
        <v>23</v>
      </c>
      <c r="C25" s="133" t="s">
        <v>180</v>
      </c>
      <c r="D25" s="102" t="s">
        <v>70</v>
      </c>
      <c r="E25" s="125"/>
      <c r="F25" s="126"/>
      <c r="G25" s="126"/>
      <c r="H25" s="126"/>
      <c r="I25" s="126"/>
      <c r="J25" s="126"/>
      <c r="K25" s="127"/>
      <c r="L25" s="128"/>
      <c r="M25" s="129"/>
      <c r="N25" s="129"/>
      <c r="O25" s="130"/>
      <c r="P25" s="131"/>
      <c r="Q25" s="129"/>
      <c r="R25" s="129"/>
      <c r="S25" s="130"/>
      <c r="T25" s="102" t="s">
        <v>70</v>
      </c>
      <c r="U25" s="131"/>
      <c r="V25" s="129"/>
      <c r="W25" s="129"/>
      <c r="X25" s="129"/>
      <c r="Y25" s="129"/>
      <c r="Z25" s="129"/>
      <c r="AA25" s="130"/>
      <c r="AB25" s="31"/>
      <c r="AC25" s="31"/>
      <c r="AD25" s="31"/>
      <c r="AE25" s="31"/>
      <c r="AF25" s="31"/>
      <c r="AG25" s="31"/>
      <c r="AH25" s="31"/>
      <c r="AI25" s="31"/>
      <c r="AJ25" s="48"/>
      <c r="AK25" s="89"/>
      <c r="AL25" s="31"/>
      <c r="AM25" s="31"/>
      <c r="AN25" s="34"/>
      <c r="AO25" s="34"/>
      <c r="AP25" s="34"/>
      <c r="AQ25" s="34"/>
      <c r="AR25" s="35"/>
      <c r="AS25" s="31"/>
      <c r="AT25" s="31"/>
      <c r="AU25" s="31"/>
      <c r="AV25" s="31"/>
      <c r="AW25" s="31"/>
      <c r="AX25" s="31"/>
      <c r="AY25" s="31"/>
      <c r="AZ25" s="36">
        <f t="shared" si="47"/>
        <v>0</v>
      </c>
      <c r="BA25" s="37">
        <f t="shared" si="48"/>
        <v>0</v>
      </c>
      <c r="BB25" s="38">
        <f t="shared" si="49"/>
        <v>0</v>
      </c>
      <c r="BC25" s="29">
        <f t="shared" si="50"/>
        <v>0</v>
      </c>
      <c r="BD25" s="38">
        <f t="shared" si="51"/>
        <v>0</v>
      </c>
      <c r="BE25" s="29">
        <f t="shared" si="52"/>
        <v>0</v>
      </c>
      <c r="BF25" s="38">
        <f t="shared" si="53"/>
        <v>0</v>
      </c>
      <c r="BG25" s="29">
        <f t="shared" si="54"/>
        <v>0</v>
      </c>
      <c r="BH25" s="38">
        <f t="shared" si="55"/>
        <v>0</v>
      </c>
      <c r="BI25" s="38">
        <f t="shared" si="56"/>
        <v>0</v>
      </c>
      <c r="BJ25" s="38">
        <f t="shared" si="57"/>
        <v>0</v>
      </c>
      <c r="BK25" s="38">
        <f t="shared" si="58"/>
        <v>0</v>
      </c>
      <c r="BL25" s="38">
        <f t="shared" si="59"/>
        <v>0</v>
      </c>
      <c r="BM25" s="29">
        <f t="shared" si="60"/>
        <v>0</v>
      </c>
      <c r="BN25" s="38">
        <f t="shared" si="61"/>
        <v>0</v>
      </c>
      <c r="BO25" s="38">
        <f t="shared" si="62"/>
        <v>0</v>
      </c>
      <c r="BP25" s="38">
        <f t="shared" si="63"/>
        <v>0</v>
      </c>
      <c r="BQ25" s="38">
        <f t="shared" si="64"/>
        <v>0</v>
      </c>
      <c r="BR25" s="38">
        <f t="shared" si="65"/>
        <v>0</v>
      </c>
      <c r="BS25" s="29">
        <f t="shared" si="66"/>
        <v>0</v>
      </c>
      <c r="BT25" s="38">
        <f t="shared" si="67"/>
        <v>0</v>
      </c>
      <c r="BU25" s="39">
        <f t="shared" si="68"/>
        <v>0</v>
      </c>
      <c r="BV25" s="39">
        <f t="shared" si="69"/>
        <v>0</v>
      </c>
      <c r="BW25" s="40"/>
      <c r="BX25" s="37">
        <f t="shared" si="70"/>
        <v>0</v>
      </c>
      <c r="BY25" s="38">
        <f t="shared" si="71"/>
        <v>0</v>
      </c>
      <c r="BZ25" s="38">
        <f t="shared" si="72"/>
        <v>0</v>
      </c>
      <c r="CA25" s="38">
        <f t="shared" si="73"/>
        <v>0</v>
      </c>
      <c r="CB25" s="38">
        <f t="shared" si="74"/>
        <v>0</v>
      </c>
      <c r="CC25" s="30" t="str">
        <f t="shared" si="35"/>
        <v/>
      </c>
      <c r="CD25" s="156" t="e">
        <f t="shared" si="6"/>
        <v>#VALUE!</v>
      </c>
      <c r="CE25" s="22" t="str">
        <f t="shared" si="75"/>
        <v xml:space="preserve"> </v>
      </c>
      <c r="CF25" s="156" t="e">
        <f t="shared" si="7"/>
        <v>#VALUE!</v>
      </c>
      <c r="CG25" s="22" t="str">
        <f t="shared" si="76"/>
        <v xml:space="preserve"> </v>
      </c>
      <c r="CH25" s="156" t="e">
        <f t="shared" si="8"/>
        <v>#VALUE!</v>
      </c>
      <c r="CI25" s="22" t="str">
        <f t="shared" si="77"/>
        <v xml:space="preserve"> </v>
      </c>
      <c r="CJ25" t="e">
        <f t="shared" si="78"/>
        <v>#VALUE!</v>
      </c>
      <c r="CK25" t="e">
        <f t="shared" si="79"/>
        <v>#VALUE!</v>
      </c>
      <c r="CM25">
        <f t="shared" si="80"/>
        <v>0</v>
      </c>
      <c r="CN25">
        <f t="shared" si="81"/>
        <v>0</v>
      </c>
      <c r="CO25">
        <f t="shared" si="82"/>
        <v>0</v>
      </c>
      <c r="CP25">
        <f t="shared" si="83"/>
        <v>0</v>
      </c>
      <c r="CQ25">
        <f t="shared" si="84"/>
        <v>0</v>
      </c>
      <c r="CR25">
        <f t="shared" si="85"/>
        <v>0</v>
      </c>
      <c r="CS25">
        <f t="shared" si="86"/>
        <v>0</v>
      </c>
      <c r="CT25" t="e">
        <f t="shared" si="87"/>
        <v>#DIV/0!</v>
      </c>
      <c r="CU25" t="e">
        <f t="shared" si="88"/>
        <v>#DIV/0!</v>
      </c>
      <c r="CV25" t="e">
        <f t="shared" si="89"/>
        <v>#DIV/0!</v>
      </c>
      <c r="CW25" t="e">
        <f t="shared" si="90"/>
        <v>#DIV/0!</v>
      </c>
      <c r="CX25" t="e">
        <f t="shared" si="91"/>
        <v>#DIV/0!</v>
      </c>
      <c r="CY25" t="e">
        <f t="shared" si="92"/>
        <v>#DIV/0!</v>
      </c>
      <c r="CZ25" t="e">
        <f t="shared" si="93"/>
        <v>#DIV/0!</v>
      </c>
      <c r="DA25" t="e">
        <f t="shared" si="94"/>
        <v>#DIV/0!</v>
      </c>
      <c r="DB25" t="e">
        <f t="shared" si="95"/>
        <v>#DIV/0!</v>
      </c>
      <c r="DC25" t="e">
        <f t="shared" si="96"/>
        <v>#DIV/0!</v>
      </c>
      <c r="DE25" s="22">
        <f t="shared" si="97"/>
        <v>0</v>
      </c>
      <c r="DF25" s="22">
        <f t="shared" si="98"/>
        <v>0</v>
      </c>
      <c r="DG25" s="22">
        <f t="shared" si="99"/>
        <v>0</v>
      </c>
      <c r="DH25" s="22">
        <f t="shared" si="100"/>
        <v>0</v>
      </c>
      <c r="DI25" s="22">
        <f t="shared" si="101"/>
        <v>0</v>
      </c>
      <c r="DJ25" s="22">
        <f t="shared" si="102"/>
        <v>0</v>
      </c>
      <c r="DK25" s="22">
        <f t="shared" si="103"/>
        <v>0</v>
      </c>
      <c r="DL25" s="22">
        <f t="shared" si="104"/>
        <v>0</v>
      </c>
      <c r="DM25" s="22">
        <f t="shared" si="105"/>
        <v>0</v>
      </c>
      <c r="DN25" s="22">
        <f t="shared" si="106"/>
        <v>0</v>
      </c>
      <c r="DO25" s="22">
        <f t="shared" si="107"/>
        <v>0</v>
      </c>
      <c r="DP25" s="22">
        <f t="shared" si="108"/>
        <v>0</v>
      </c>
      <c r="DQ25" s="22">
        <f t="shared" si="109"/>
        <v>0</v>
      </c>
      <c r="DR25" s="22">
        <f t="shared" si="43"/>
        <v>0</v>
      </c>
      <c r="DS25" s="22">
        <f t="shared" si="44"/>
        <v>0</v>
      </c>
    </row>
    <row r="26" spans="1:123" ht="15.75" thickBot="1">
      <c r="A26" s="42"/>
      <c r="B26" s="43"/>
      <c r="C26" s="44"/>
      <c r="D26" s="45"/>
      <c r="E26" s="46"/>
      <c r="F26" s="4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8"/>
      <c r="U26" s="47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8"/>
      <c r="AK26" s="47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8">
        <f>SUM(AZ3:AZ25)</f>
        <v>31</v>
      </c>
      <c r="BA26" s="49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50"/>
      <c r="BW26" s="42"/>
      <c r="BX26" s="43"/>
      <c r="BY26" s="43"/>
      <c r="BZ26" s="43"/>
      <c r="CA26" s="43"/>
      <c r="CB26" s="43"/>
      <c r="CC26" s="43"/>
      <c r="CD26" s="42"/>
      <c r="CE26" s="42"/>
      <c r="CF26" s="42"/>
      <c r="CG26" s="42"/>
      <c r="CH26" s="42"/>
      <c r="CI26" s="42"/>
    </row>
    <row r="27" spans="1:123" ht="15.75" thickBot="1">
      <c r="C27" s="7" t="s">
        <v>37</v>
      </c>
      <c r="D27" s="7"/>
      <c r="E27" s="134">
        <v>1</v>
      </c>
      <c r="F27" s="135">
        <v>5</v>
      </c>
      <c r="G27" s="135">
        <v>28</v>
      </c>
      <c r="H27" s="135">
        <v>17</v>
      </c>
      <c r="I27" s="135">
        <v>20</v>
      </c>
      <c r="J27" s="135"/>
      <c r="K27" s="136">
        <v>3</v>
      </c>
      <c r="L27" s="137"/>
      <c r="M27" s="138"/>
      <c r="N27" s="138"/>
      <c r="O27" s="63"/>
      <c r="P27" s="137"/>
      <c r="Q27" s="138"/>
      <c r="R27" s="138"/>
      <c r="S27" s="63"/>
      <c r="T27" s="111"/>
      <c r="U27" s="137"/>
      <c r="V27" s="138">
        <v>16</v>
      </c>
      <c r="W27" s="138">
        <v>10</v>
      </c>
      <c r="X27" s="138">
        <v>13</v>
      </c>
      <c r="Y27" s="138">
        <v>4</v>
      </c>
      <c r="Z27" s="138"/>
      <c r="AA27" s="63"/>
      <c r="AB27" s="84"/>
      <c r="AC27" s="84"/>
      <c r="AD27" s="84"/>
      <c r="AE27" s="84"/>
      <c r="AF27" s="84"/>
      <c r="AG27" s="84"/>
      <c r="AH27" s="84"/>
      <c r="AI27" s="84"/>
      <c r="AJ27" s="8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7">
        <f>AZ26/2</f>
        <v>15.5</v>
      </c>
      <c r="BA27" s="1">
        <f t="shared" ref="BA27:BB27" si="110">SUM(E27,U27,AK27)</f>
        <v>1</v>
      </c>
      <c r="BB27" s="52">
        <f t="shared" si="110"/>
        <v>21</v>
      </c>
      <c r="BC27" s="52"/>
      <c r="BD27" s="52">
        <f>SUM(G27,W27,AM27)</f>
        <v>38</v>
      </c>
      <c r="BE27" s="52"/>
      <c r="BF27" s="52">
        <f>SUM(H27,X27,AN27)</f>
        <v>30</v>
      </c>
      <c r="BG27" s="52"/>
      <c r="BH27" s="52">
        <f>SUM(I27,Y27,AO27)</f>
        <v>24</v>
      </c>
      <c r="BI27" s="52">
        <f>SUM(J27,Z27,AP27)</f>
        <v>0</v>
      </c>
      <c r="BJ27" s="52">
        <f>SUM(K27,AA27,AQ27)</f>
        <v>3</v>
      </c>
      <c r="BK27" s="53">
        <f>SUM(AR27,AB27,L27)</f>
        <v>0</v>
      </c>
      <c r="BL27" s="53">
        <f>SUM(AS27,AC27,M27)</f>
        <v>0</v>
      </c>
      <c r="BM27" s="53"/>
      <c r="BN27" s="53">
        <f>SUM(AT27,AD27,N27)</f>
        <v>0</v>
      </c>
      <c r="BO27" s="53"/>
      <c r="BP27" s="53">
        <f>SUM(AU27,AE27,O27)</f>
        <v>0</v>
      </c>
      <c r="BQ27" s="53">
        <f>SUM(AV27,AF27,P27)</f>
        <v>0</v>
      </c>
      <c r="BR27" s="53">
        <f>SUM(AW27,AG27,Q27)</f>
        <v>0</v>
      </c>
      <c r="BS27" s="53"/>
      <c r="BT27" s="53">
        <f>SUM(AX27,AH27,R27)</f>
        <v>0</v>
      </c>
      <c r="BU27" s="53"/>
      <c r="BV27" s="54">
        <f>SUM(AY27,AI27,S27)</f>
        <v>0</v>
      </c>
      <c r="CA27" s="55"/>
      <c r="CB27" s="55"/>
      <c r="CC27">
        <f>SUM(CC3:CC25)</f>
        <v>15165</v>
      </c>
    </row>
    <row r="28" spans="1:123">
      <c r="BI28" s="20"/>
      <c r="BY28" s="20"/>
      <c r="CJ28" t="e">
        <f>SUM(CJ3:CJ25)</f>
        <v>#VALUE!</v>
      </c>
      <c r="CK28" t="e">
        <f>SUM(CK3:CK25)</f>
        <v>#VALUE!</v>
      </c>
      <c r="CM28">
        <f t="shared" ref="CM28:DC28" si="111">SUM(CM3:CM25)</f>
        <v>100.00000000000001</v>
      </c>
      <c r="CN28">
        <f t="shared" si="111"/>
        <v>99.999999999999986</v>
      </c>
      <c r="CO28">
        <f t="shared" si="111"/>
        <v>100</v>
      </c>
      <c r="CP28">
        <f t="shared" si="111"/>
        <v>100</v>
      </c>
      <c r="CQ28">
        <f t="shared" si="111"/>
        <v>100</v>
      </c>
      <c r="CR28">
        <f t="shared" si="111"/>
        <v>100</v>
      </c>
      <c r="CS28">
        <f t="shared" si="111"/>
        <v>100</v>
      </c>
      <c r="CT28" t="e">
        <f t="shared" si="111"/>
        <v>#DIV/0!</v>
      </c>
      <c r="CU28" t="e">
        <f t="shared" si="111"/>
        <v>#DIV/0!</v>
      </c>
      <c r="CV28" t="e">
        <f t="shared" si="111"/>
        <v>#DIV/0!</v>
      </c>
      <c r="CW28" t="e">
        <f t="shared" si="111"/>
        <v>#DIV/0!</v>
      </c>
      <c r="CX28" t="e">
        <f t="shared" si="111"/>
        <v>#DIV/0!</v>
      </c>
      <c r="CY28" t="e">
        <f t="shared" si="111"/>
        <v>#DIV/0!</v>
      </c>
      <c r="CZ28" t="e">
        <f t="shared" si="111"/>
        <v>#DIV/0!</v>
      </c>
      <c r="DA28" t="e">
        <f t="shared" si="111"/>
        <v>#DIV/0!</v>
      </c>
      <c r="DB28" t="e">
        <f t="shared" si="111"/>
        <v>#DIV/0!</v>
      </c>
      <c r="DC28" t="e">
        <f t="shared" si="111"/>
        <v>#DIV/0!</v>
      </c>
    </row>
    <row r="29" spans="1:123" ht="15.75" thickBot="1"/>
    <row r="30" spans="1:123" ht="15.75" thickBot="1">
      <c r="D30" t="s">
        <v>38</v>
      </c>
      <c r="E30" t="s">
        <v>39</v>
      </c>
      <c r="F30" t="s">
        <v>40</v>
      </c>
      <c r="U30" s="55"/>
      <c r="BA30" s="16" t="s">
        <v>8</v>
      </c>
      <c r="BB30" s="17" t="s">
        <v>9</v>
      </c>
      <c r="BC30" s="17"/>
      <c r="BD30" s="17" t="s">
        <v>10</v>
      </c>
      <c r="BE30" s="17"/>
      <c r="BF30" s="17" t="s">
        <v>11</v>
      </c>
      <c r="BG30" s="17"/>
      <c r="BH30" s="17" t="s">
        <v>12</v>
      </c>
      <c r="BI30" s="17" t="s">
        <v>13</v>
      </c>
      <c r="BJ30" s="17" t="s">
        <v>14</v>
      </c>
      <c r="BK30" s="17" t="s">
        <v>15</v>
      </c>
      <c r="BL30" s="17" t="s">
        <v>16</v>
      </c>
      <c r="BM30" s="17"/>
      <c r="BN30" s="17" t="s">
        <v>17</v>
      </c>
      <c r="BO30" s="17"/>
      <c r="BP30" s="17" t="s">
        <v>27</v>
      </c>
      <c r="BQ30" s="17" t="s">
        <v>19</v>
      </c>
      <c r="BR30" s="17" t="s">
        <v>20</v>
      </c>
      <c r="BS30" s="17"/>
      <c r="BT30" s="17" t="s">
        <v>21</v>
      </c>
      <c r="BU30" s="17"/>
      <c r="BV30" s="19" t="s">
        <v>22</v>
      </c>
      <c r="BW30" s="189" t="s">
        <v>41</v>
      </c>
      <c r="BX30" s="190"/>
      <c r="BY30" s="190"/>
      <c r="BZ30" s="190"/>
      <c r="CA30" s="191"/>
      <c r="CB30" s="176" t="s">
        <v>288</v>
      </c>
      <c r="CC30" s="177"/>
    </row>
    <row r="31" spans="1:123" ht="15.75" thickBot="1">
      <c r="D31">
        <v>2007</v>
      </c>
      <c r="E31">
        <v>2008</v>
      </c>
      <c r="F31">
        <v>2009</v>
      </c>
      <c r="G31" t="s">
        <v>42</v>
      </c>
      <c r="AY31" s="178" t="s">
        <v>43</v>
      </c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80" t="s">
        <v>44</v>
      </c>
      <c r="BX31" s="181"/>
      <c r="BY31" s="56"/>
      <c r="BZ31" s="56"/>
      <c r="CA31" s="57">
        <f>SUM(BA33:BV33)</f>
        <v>179</v>
      </c>
      <c r="CB31" s="157">
        <v>0.8</v>
      </c>
      <c r="CC31" s="60"/>
    </row>
    <row r="32" spans="1:123" ht="15.75" thickBot="1">
      <c r="C32" t="s">
        <v>45</v>
      </c>
      <c r="D32">
        <f>COUNTIF(D3:D25,"P")</f>
        <v>15</v>
      </c>
      <c r="E32">
        <f>COUNTIF(T3:T25,"P")</f>
        <v>16</v>
      </c>
      <c r="G32">
        <f>AVERAGE(D32:F32)</f>
        <v>15.5</v>
      </c>
      <c r="AP32" s="55"/>
      <c r="AQ32" s="55"/>
      <c r="AR32" s="55"/>
      <c r="AS32" s="55"/>
      <c r="AT32" s="55"/>
      <c r="AU32" s="55"/>
      <c r="AV32" s="55"/>
      <c r="AW32" s="55"/>
      <c r="AX32" s="55"/>
      <c r="AY32" s="1" t="s">
        <v>46</v>
      </c>
      <c r="AZ32" s="58"/>
      <c r="BA32" s="59">
        <f>SUM(BA3:BA25)</f>
        <v>6</v>
      </c>
      <c r="BB32" s="59">
        <f>SUM(BB3:BB25)</f>
        <v>52</v>
      </c>
      <c r="BC32" s="59"/>
      <c r="BD32" s="59">
        <f>SUM(BD3:BD25)</f>
        <v>111</v>
      </c>
      <c r="BE32" s="59"/>
      <c r="BF32" s="59">
        <f>SUM(BF3:BF25)</f>
        <v>69</v>
      </c>
      <c r="BG32" s="59"/>
      <c r="BH32" s="59">
        <f>SUM(BH3:BH25)</f>
        <v>46</v>
      </c>
      <c r="BI32" s="59">
        <f>SUM(BI3:BI25)</f>
        <v>1</v>
      </c>
      <c r="BJ32" s="59">
        <f>SUM(BJ3:BJ25)</f>
        <v>11</v>
      </c>
      <c r="BK32" s="59">
        <f>SUM(BK3:BK25)</f>
        <v>0</v>
      </c>
      <c r="BL32" s="59">
        <f>SUM(BL3:BL25)</f>
        <v>0</v>
      </c>
      <c r="BM32" s="59"/>
      <c r="BN32" s="59">
        <f>SUM(BN3:BN25)</f>
        <v>0</v>
      </c>
      <c r="BO32" s="59">
        <f>SUM(BO3:BO25)</f>
        <v>0</v>
      </c>
      <c r="BP32" s="59">
        <f>SUM(BP3:BP25)</f>
        <v>0</v>
      </c>
      <c r="BQ32" s="59">
        <f>SUM(BQ3:BQ25)</f>
        <v>0</v>
      </c>
      <c r="BR32" s="59">
        <f>SUM(BR3:BR25)</f>
        <v>0</v>
      </c>
      <c r="BS32" s="59"/>
      <c r="BT32" s="59">
        <f>SUM(BT3:BT25)</f>
        <v>0</v>
      </c>
      <c r="BU32" s="59">
        <f>SUM(BU3:BU25)</f>
        <v>0</v>
      </c>
      <c r="BV32" s="59">
        <f>SUM(BV3:BV25)</f>
        <v>0</v>
      </c>
      <c r="BW32" s="192" t="s">
        <v>29</v>
      </c>
      <c r="BX32" s="193"/>
      <c r="BY32" s="60"/>
      <c r="BZ32" s="60"/>
      <c r="CA32" s="61">
        <f>SUM(BA33:BJ33)</f>
        <v>179</v>
      </c>
      <c r="CB32" s="167">
        <v>0.75</v>
      </c>
      <c r="CC32" s="60">
        <f>PERCENTILE($CC$1:$CC25,0.75)</f>
        <v>1145</v>
      </c>
    </row>
    <row r="33" spans="3:81" ht="15.75" thickBot="1">
      <c r="C33" t="s">
        <v>47</v>
      </c>
      <c r="D33">
        <f>COUNTIF(D3:D25,"C")</f>
        <v>8</v>
      </c>
      <c r="E33">
        <f>COUNTIF(T3:T25,"C")</f>
        <v>7</v>
      </c>
      <c r="F33">
        <f>COUNTIF(A3:AJ25,"C")</f>
        <v>15</v>
      </c>
      <c r="G33">
        <f>AVERAGE(D33:F33)</f>
        <v>10</v>
      </c>
      <c r="AP33" s="55"/>
      <c r="AQ33" s="55"/>
      <c r="AR33" s="55"/>
      <c r="AS33" s="55"/>
      <c r="AT33" s="55"/>
      <c r="AU33" s="55"/>
      <c r="AV33" s="55"/>
      <c r="AW33" s="55"/>
      <c r="AX33" s="55"/>
      <c r="AY33" s="1" t="s">
        <v>48</v>
      </c>
      <c r="AZ33" s="58"/>
      <c r="BA33" s="52">
        <f>BA32-BA27</f>
        <v>5</v>
      </c>
      <c r="BB33" s="52">
        <f t="shared" ref="BB33:BV33" si="112">BB32-BB27</f>
        <v>31</v>
      </c>
      <c r="BC33" s="52"/>
      <c r="BD33" s="52">
        <f t="shared" si="112"/>
        <v>73</v>
      </c>
      <c r="BE33" s="52"/>
      <c r="BF33" s="52">
        <f t="shared" si="112"/>
        <v>39</v>
      </c>
      <c r="BG33" s="52"/>
      <c r="BH33" s="52">
        <f t="shared" si="112"/>
        <v>22</v>
      </c>
      <c r="BI33" s="52">
        <f t="shared" si="112"/>
        <v>1</v>
      </c>
      <c r="BJ33" s="52">
        <f t="shared" si="112"/>
        <v>8</v>
      </c>
      <c r="BK33" s="52">
        <f t="shared" si="112"/>
        <v>0</v>
      </c>
      <c r="BL33" s="52">
        <f t="shared" si="112"/>
        <v>0</v>
      </c>
      <c r="BM33" s="52"/>
      <c r="BN33" s="52">
        <f t="shared" si="112"/>
        <v>0</v>
      </c>
      <c r="BO33" s="52"/>
      <c r="BP33" s="52">
        <f t="shared" si="112"/>
        <v>0</v>
      </c>
      <c r="BQ33" s="52">
        <f t="shared" si="112"/>
        <v>0</v>
      </c>
      <c r="BR33" s="52">
        <f t="shared" si="112"/>
        <v>0</v>
      </c>
      <c r="BS33" s="52"/>
      <c r="BT33" s="52">
        <f t="shared" si="112"/>
        <v>0</v>
      </c>
      <c r="BU33" s="52"/>
      <c r="BV33" s="52">
        <f t="shared" si="112"/>
        <v>0</v>
      </c>
      <c r="BW33" s="192" t="s">
        <v>49</v>
      </c>
      <c r="BX33" s="193"/>
      <c r="BY33" s="60"/>
      <c r="BZ33" s="60"/>
      <c r="CA33" s="61">
        <f>SUM(BK33:BP33)</f>
        <v>0</v>
      </c>
      <c r="CB33" s="157">
        <v>0.7</v>
      </c>
      <c r="CC33" s="60">
        <f>PERCENTILE($CC$1:$CC25,0.7)</f>
        <v>1049</v>
      </c>
    </row>
    <row r="34" spans="3:81" ht="15.75" thickBot="1">
      <c r="C34" t="s">
        <v>50</v>
      </c>
      <c r="D34">
        <f>COUNTIF(D3:D25,"V")</f>
        <v>0</v>
      </c>
      <c r="E34">
        <f>COUNTIF(T3:T25,"V")</f>
        <v>0</v>
      </c>
      <c r="F34">
        <f>COUNTIF(AJ3:AJ25,"V")</f>
        <v>0</v>
      </c>
      <c r="G34">
        <f>AVERAGE(D34:F34)</f>
        <v>0</v>
      </c>
      <c r="AP34" s="55"/>
      <c r="AQ34" s="55"/>
      <c r="AR34" s="55"/>
      <c r="AS34" s="55"/>
      <c r="AT34" s="55"/>
      <c r="AU34" s="55"/>
      <c r="AV34" s="55"/>
      <c r="AW34" s="55"/>
      <c r="AX34" s="55"/>
      <c r="AY34" s="1" t="s">
        <v>51</v>
      </c>
      <c r="AZ34" s="58"/>
      <c r="BA34" s="58">
        <f>BA33*100</f>
        <v>500</v>
      </c>
      <c r="BB34" s="5">
        <f>BB33*80</f>
        <v>2480</v>
      </c>
      <c r="BC34" s="5"/>
      <c r="BD34" s="5">
        <f>BD33*60</f>
        <v>4380</v>
      </c>
      <c r="BE34" s="5"/>
      <c r="BF34" s="5">
        <f>BF33*40</f>
        <v>1560</v>
      </c>
      <c r="BG34" s="5"/>
      <c r="BH34" s="5">
        <f>BH33*20</f>
        <v>440</v>
      </c>
      <c r="BI34" s="5">
        <f>BI33*10</f>
        <v>10</v>
      </c>
      <c r="BJ34" s="5">
        <f>BJ33*5</f>
        <v>40</v>
      </c>
      <c r="BK34" s="5">
        <f>BK33*200</f>
        <v>0</v>
      </c>
      <c r="BL34" s="5">
        <f>BL33*100</f>
        <v>0</v>
      </c>
      <c r="BM34" s="5"/>
      <c r="BN34" s="5">
        <f>BN33*50</f>
        <v>0</v>
      </c>
      <c r="BO34" s="5"/>
      <c r="BP34" s="5">
        <f>BP33*25</f>
        <v>0</v>
      </c>
      <c r="BQ34" s="5">
        <f>BQ33*100</f>
        <v>0</v>
      </c>
      <c r="BR34" s="5">
        <f>BR33*50</f>
        <v>0</v>
      </c>
      <c r="BS34" s="5"/>
      <c r="BT34" s="5">
        <f>BT33*25</f>
        <v>0</v>
      </c>
      <c r="BU34" s="5"/>
      <c r="BV34" s="1">
        <f>BV33*10</f>
        <v>0</v>
      </c>
      <c r="BW34" s="194" t="s">
        <v>52</v>
      </c>
      <c r="BX34" s="195"/>
      <c r="BY34" s="62"/>
      <c r="BZ34" s="62"/>
      <c r="CA34" s="63">
        <f>SUM(BQ33:BV33)</f>
        <v>0</v>
      </c>
      <c r="CB34" s="157">
        <v>0.6</v>
      </c>
      <c r="CC34" s="60">
        <f>PERCENTILE($CC$1:$CC25,0.6)</f>
        <v>920</v>
      </c>
    </row>
    <row r="35" spans="3:81" ht="15.75" thickBot="1">
      <c r="C35" t="s">
        <v>34</v>
      </c>
      <c r="D35">
        <f>SUM(D32:D34)</f>
        <v>23</v>
      </c>
      <c r="E35">
        <f>SUM(E32:E34)</f>
        <v>23</v>
      </c>
      <c r="G35">
        <f>AVERAGE(D35:F35)</f>
        <v>23</v>
      </c>
      <c r="AY35" s="64" t="s">
        <v>53</v>
      </c>
      <c r="AZ35" s="65"/>
      <c r="BA35" s="58">
        <f>SUM(BA34:BV34)</f>
        <v>9410</v>
      </c>
      <c r="BB35" s="66">
        <f>BA35/AZ27</f>
        <v>607.09677419354841</v>
      </c>
      <c r="BC35" s="32"/>
      <c r="BW35" s="196" t="s">
        <v>51</v>
      </c>
      <c r="BX35" s="67" t="s">
        <v>54</v>
      </c>
      <c r="BY35" s="56"/>
      <c r="BZ35" s="56"/>
      <c r="CA35" s="68">
        <f>AVERAGE(CC3:CC25)</f>
        <v>892.05882352941171</v>
      </c>
      <c r="CB35" s="157">
        <v>0.5</v>
      </c>
      <c r="CC35" s="60">
        <f>PERCENTILE($CC$1:$CC25,0.5)</f>
        <v>920</v>
      </c>
    </row>
    <row r="36" spans="3:81" ht="15.75" thickBot="1">
      <c r="AY36" s="6"/>
      <c r="AZ36" s="8"/>
      <c r="BA36" s="5">
        <f>(SUM($AZ$3:$AZ$25))*($CE$2/3)</f>
        <v>2273.333333333333</v>
      </c>
      <c r="BB36" s="199" t="str">
        <f>IF(BA35&gt;BA36,"ATINGE CONCEITO 3","NAO")</f>
        <v>ATINGE CONCEITO 3</v>
      </c>
      <c r="BC36" s="200"/>
      <c r="BD36" s="200"/>
      <c r="BE36" s="200"/>
      <c r="BF36" s="200"/>
      <c r="BG36" s="200"/>
      <c r="BH36" s="200"/>
      <c r="BW36" s="197"/>
      <c r="BX36" s="69" t="s">
        <v>55</v>
      </c>
      <c r="BY36" s="60"/>
      <c r="BZ36" s="60"/>
      <c r="CA36" s="61">
        <f>QUARTILE(CC3:CC25,1)</f>
        <v>640</v>
      </c>
      <c r="CB36" s="157">
        <v>0.4</v>
      </c>
      <c r="CC36" s="60">
        <f>PERCENTILE($CC$1:$CC25,0.4)</f>
        <v>800</v>
      </c>
    </row>
    <row r="37" spans="3:81" ht="15.75" thickBot="1">
      <c r="AY37" s="70" t="s">
        <v>56</v>
      </c>
      <c r="AZ37" s="71"/>
      <c r="BA37" s="5">
        <f>(SUM($AZ$3:$AZ$25))*($CG$2/3)</f>
        <v>2893.333333333333</v>
      </c>
      <c r="BB37" s="199" t="str">
        <f>IF(BA35&gt;=BA37,"ATINGE CONCEITO 4","NAO")</f>
        <v>ATINGE CONCEITO 4</v>
      </c>
      <c r="BC37" s="200"/>
      <c r="BD37" s="200"/>
      <c r="BE37" s="200"/>
      <c r="BF37" s="200"/>
      <c r="BG37" s="200"/>
      <c r="BH37" s="200"/>
      <c r="BW37" s="197"/>
      <c r="BX37" s="69" t="s">
        <v>57</v>
      </c>
      <c r="BY37" s="60"/>
      <c r="BZ37" s="60"/>
      <c r="CA37" s="72">
        <f>MEDIAN(CC3:CC25)</f>
        <v>920</v>
      </c>
      <c r="CB37" s="167">
        <v>0.35</v>
      </c>
      <c r="CC37" s="60">
        <f>PERCENTILE($CC$1:$CC25,0.35)</f>
        <v>736</v>
      </c>
    </row>
    <row r="38" spans="3:81" ht="15.75" thickBot="1">
      <c r="AY38" s="64"/>
      <c r="AZ38" s="65"/>
      <c r="BA38" s="5">
        <f>(SUM($AZ$3:$AZ$25))*($CI$2/3)</f>
        <v>3513.333333333333</v>
      </c>
      <c r="BB38" s="199" t="str">
        <f>IF(BA35&gt;=BA38,"ATINGE CONCEITO 5","NAO")</f>
        <v>ATINGE CONCEITO 5</v>
      </c>
      <c r="BC38" s="200"/>
      <c r="BD38" s="200"/>
      <c r="BE38" s="200"/>
      <c r="BF38" s="200"/>
      <c r="BG38" s="200"/>
      <c r="BH38" s="200"/>
      <c r="BW38" s="197"/>
      <c r="BX38" s="69" t="s">
        <v>58</v>
      </c>
      <c r="BY38" s="60"/>
      <c r="BZ38" s="60"/>
      <c r="CA38" s="61">
        <f>QUARTILE(CC3:CC25,3)</f>
        <v>1145</v>
      </c>
      <c r="CB38" s="157">
        <v>0.3</v>
      </c>
      <c r="CC38" s="60">
        <f>PERCENTILE($CC$1:$CC25,0.3)</f>
        <v>640</v>
      </c>
    </row>
    <row r="39" spans="3:81" ht="15.75" thickBot="1">
      <c r="BW39" s="198"/>
      <c r="BX39" s="73" t="s">
        <v>59</v>
      </c>
      <c r="BY39" s="62"/>
      <c r="BZ39" s="62"/>
      <c r="CA39" s="63">
        <f>QUARTILE(CC3:CC25,4)</f>
        <v>1570</v>
      </c>
    </row>
    <row r="40" spans="3:81" ht="15.75" thickBot="1"/>
    <row r="41" spans="3:81" ht="15.75" thickBot="1">
      <c r="AY41" s="178" t="s">
        <v>60</v>
      </c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84"/>
    </row>
    <row r="42" spans="3:81" ht="15.75" thickBot="1">
      <c r="AY42" s="74"/>
      <c r="AZ42" s="58"/>
      <c r="BA42" s="1" t="s">
        <v>61</v>
      </c>
      <c r="BB42" s="52"/>
      <c r="BC42" s="52"/>
      <c r="BD42" s="52" t="s">
        <v>62</v>
      </c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8"/>
    </row>
    <row r="43" spans="3:81" ht="15.75" thickBot="1">
      <c r="AY43" s="1" t="s">
        <v>63</v>
      </c>
      <c r="AZ43" s="58"/>
      <c r="BA43" s="202">
        <f>AZ27-COUNTIF(CE3:CE25,"=NAO")</f>
        <v>15.5</v>
      </c>
      <c r="BB43" s="183"/>
      <c r="BC43" s="88"/>
      <c r="BD43" s="203">
        <f>(BA43/G32)*100</f>
        <v>100</v>
      </c>
      <c r="BE43" s="204"/>
      <c r="BF43" s="205"/>
      <c r="BG43" s="87"/>
      <c r="BH43" s="52" t="str">
        <f>IF(BD43&gt;=80,"ATINGEM CONCEITO 3","NAO")</f>
        <v>ATINGEM CONCEITO 3</v>
      </c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8"/>
    </row>
    <row r="44" spans="3:81" ht="15.75" thickBot="1">
      <c r="AY44" s="1" t="s">
        <v>64</v>
      </c>
      <c r="AZ44" s="58"/>
      <c r="BA44" s="202">
        <f>AZ27-COUNTIF(CG3:CG25,"=NAO")</f>
        <v>15.5</v>
      </c>
      <c r="BB44" s="183"/>
      <c r="BC44" s="88"/>
      <c r="BD44" s="203">
        <f>(BA44/G32)*100</f>
        <v>100</v>
      </c>
      <c r="BE44" s="204"/>
      <c r="BF44" s="205"/>
      <c r="BG44" s="87"/>
      <c r="BH44" s="52" t="str">
        <f>IF(BD44&gt;=80," ATINGEM CONCEITO 4","NAO")</f>
        <v xml:space="preserve"> ATINGEM CONCEITO 4</v>
      </c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8"/>
    </row>
    <row r="45" spans="3:81" ht="15.75" thickBot="1">
      <c r="AY45" s="206" t="s">
        <v>65</v>
      </c>
      <c r="AZ45" s="207"/>
      <c r="BA45" s="202">
        <f>AZ27-COUNTIF(CI3:CI25,"=NAO")</f>
        <v>15.5</v>
      </c>
      <c r="BB45" s="183"/>
      <c r="BC45" s="88"/>
      <c r="BD45" s="203">
        <f>(BA45/G32)*100</f>
        <v>100</v>
      </c>
      <c r="BE45" s="204"/>
      <c r="BF45" s="205"/>
      <c r="BG45" s="87"/>
      <c r="BH45" s="52" t="str">
        <f>IF(BD45&gt;=80,"ATINGEM CONCEITO 5","NAO")</f>
        <v>ATINGEM CONCEITO 5</v>
      </c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8"/>
    </row>
    <row r="47" spans="3:81" ht="15.75" thickBot="1"/>
    <row r="48" spans="3:81" ht="15.75" thickBot="1">
      <c r="AY48" s="208" t="s">
        <v>66</v>
      </c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10"/>
    </row>
    <row r="49" spans="51:74" ht="15.75" thickBot="1">
      <c r="AY49" t="s">
        <v>42</v>
      </c>
      <c r="AZ49">
        <f>G32</f>
        <v>15.5</v>
      </c>
      <c r="BA49" s="75" t="s">
        <v>8</v>
      </c>
      <c r="BB49" s="76" t="s">
        <v>9</v>
      </c>
      <c r="BC49" s="76"/>
      <c r="BD49" s="76" t="s">
        <v>10</v>
      </c>
      <c r="BE49" s="76"/>
      <c r="BF49" s="76" t="s">
        <v>11</v>
      </c>
      <c r="BG49" s="76"/>
      <c r="BH49" s="76" t="s">
        <v>12</v>
      </c>
      <c r="BI49" s="76" t="s">
        <v>13</v>
      </c>
      <c r="BJ49" s="76" t="s">
        <v>14</v>
      </c>
      <c r="BK49" s="76" t="s">
        <v>15</v>
      </c>
      <c r="BL49" s="76" t="s">
        <v>16</v>
      </c>
      <c r="BM49" s="76"/>
      <c r="BN49" s="76" t="s">
        <v>17</v>
      </c>
      <c r="BO49" s="76"/>
      <c r="BP49" s="76" t="s">
        <v>27</v>
      </c>
      <c r="BQ49" s="76" t="s">
        <v>19</v>
      </c>
      <c r="BR49" s="76" t="s">
        <v>20</v>
      </c>
      <c r="BS49" s="76"/>
      <c r="BT49" s="76" t="s">
        <v>21</v>
      </c>
      <c r="BU49" s="76"/>
      <c r="BV49" s="77" t="s">
        <v>22</v>
      </c>
    </row>
    <row r="50" spans="51:74">
      <c r="AY50" t="s">
        <v>67</v>
      </c>
      <c r="BA50">
        <f>COUNTIF(BA3:BA25,"&gt;0")</f>
        <v>5</v>
      </c>
      <c r="BB50">
        <f>COUNTIF(BB3:BB25,"&gt;0")</f>
        <v>14</v>
      </c>
      <c r="BD50">
        <f>COUNTIF(BD3:BD25,"&gt;0")</f>
        <v>17</v>
      </c>
      <c r="BF50">
        <f>COUNTIF(BF3:BF25,"&gt;0")</f>
        <v>16</v>
      </c>
      <c r="BH50">
        <f t="shared" ref="BH50:BV50" si="113">COUNTIF(BH3:BH25,"&gt;0")</f>
        <v>13</v>
      </c>
      <c r="BI50">
        <f t="shared" si="113"/>
        <v>1</v>
      </c>
      <c r="BJ50">
        <f t="shared" si="113"/>
        <v>6</v>
      </c>
      <c r="BK50">
        <f t="shared" si="113"/>
        <v>0</v>
      </c>
      <c r="BL50">
        <f t="shared" si="113"/>
        <v>0</v>
      </c>
      <c r="BM50">
        <f t="shared" si="113"/>
        <v>0</v>
      </c>
      <c r="BN50">
        <f t="shared" si="113"/>
        <v>0</v>
      </c>
      <c r="BO50">
        <f t="shared" si="113"/>
        <v>0</v>
      </c>
      <c r="BP50">
        <f t="shared" si="113"/>
        <v>0</v>
      </c>
      <c r="BQ50">
        <f t="shared" si="113"/>
        <v>0</v>
      </c>
      <c r="BR50">
        <f t="shared" si="113"/>
        <v>0</v>
      </c>
      <c r="BS50">
        <f t="shared" si="113"/>
        <v>0</v>
      </c>
      <c r="BT50">
        <f t="shared" si="113"/>
        <v>0</v>
      </c>
      <c r="BU50">
        <f t="shared" si="113"/>
        <v>0</v>
      </c>
      <c r="BV50">
        <f t="shared" si="113"/>
        <v>0</v>
      </c>
    </row>
    <row r="51" spans="51:74">
      <c r="AY51" t="s">
        <v>68</v>
      </c>
      <c r="BA51" s="78">
        <f>BA50/$AZ$49*100</f>
        <v>32.258064516129032</v>
      </c>
      <c r="BB51" s="78">
        <f t="shared" ref="BB51:BV51" si="114">BB50/$AZ$49*100</f>
        <v>90.322580645161281</v>
      </c>
      <c r="BC51" s="78"/>
      <c r="BD51" s="78">
        <f t="shared" si="114"/>
        <v>109.6774193548387</v>
      </c>
      <c r="BE51" s="78"/>
      <c r="BF51" s="78">
        <f t="shared" si="114"/>
        <v>103.2258064516129</v>
      </c>
      <c r="BG51" s="78"/>
      <c r="BH51" s="78">
        <f t="shared" si="114"/>
        <v>83.870967741935488</v>
      </c>
      <c r="BI51" s="78">
        <f t="shared" si="114"/>
        <v>6.4516129032258061</v>
      </c>
      <c r="BJ51" s="78">
        <f t="shared" si="114"/>
        <v>38.70967741935484</v>
      </c>
      <c r="BK51" s="78">
        <f t="shared" si="114"/>
        <v>0</v>
      </c>
      <c r="BL51" s="78">
        <f t="shared" si="114"/>
        <v>0</v>
      </c>
      <c r="BM51" s="78">
        <f t="shared" si="114"/>
        <v>0</v>
      </c>
      <c r="BN51" s="78">
        <f t="shared" si="114"/>
        <v>0</v>
      </c>
      <c r="BO51" s="78">
        <f t="shared" si="114"/>
        <v>0</v>
      </c>
      <c r="BP51" s="78">
        <f t="shared" si="114"/>
        <v>0</v>
      </c>
      <c r="BQ51" s="78">
        <f t="shared" si="114"/>
        <v>0</v>
      </c>
      <c r="BR51" s="78">
        <f t="shared" si="114"/>
        <v>0</v>
      </c>
      <c r="BS51" s="78">
        <f t="shared" si="114"/>
        <v>0</v>
      </c>
      <c r="BT51" s="78">
        <f t="shared" si="114"/>
        <v>0</v>
      </c>
      <c r="BU51" s="78">
        <f t="shared" si="114"/>
        <v>0</v>
      </c>
      <c r="BV51" s="78">
        <f t="shared" si="114"/>
        <v>0</v>
      </c>
    </row>
    <row r="52" spans="51:74" ht="15.75" thickBot="1">
      <c r="BA52" t="s">
        <v>29</v>
      </c>
      <c r="BK52" t="s">
        <v>49</v>
      </c>
      <c r="BQ52" t="s">
        <v>52</v>
      </c>
    </row>
    <row r="53" spans="51:74" ht="15.75" thickBot="1">
      <c r="AY53" t="s">
        <v>23</v>
      </c>
      <c r="BA53" s="174">
        <f>COUNTIF(BC3:BC25,"&gt;0")/$AZ$49*100</f>
        <v>90.322580645161281</v>
      </c>
      <c r="BB53" s="175"/>
      <c r="BC53" s="79"/>
      <c r="BJ53" t="s">
        <v>26</v>
      </c>
      <c r="BK53" s="174">
        <f>COUNTIF(BM3:BM25,"&gt;0")/$AZ$49*100</f>
        <v>0</v>
      </c>
      <c r="BL53" s="175"/>
      <c r="BM53" s="79"/>
      <c r="BP53" t="s">
        <v>28</v>
      </c>
      <c r="BQ53" s="174">
        <f>COUNTIF(BS3:BS25,"&gt;0")/$AZ$49*100</f>
        <v>0</v>
      </c>
      <c r="BR53" s="175"/>
      <c r="BS53" s="79"/>
    </row>
    <row r="54" spans="51:74" ht="15.75" thickBot="1">
      <c r="AY54" t="s">
        <v>24</v>
      </c>
      <c r="BA54" s="211">
        <f>COUNTIF(BE3:BE117,"&gt;0")/$AZ$49*100</f>
        <v>109.6774193548387</v>
      </c>
      <c r="BB54" s="212"/>
      <c r="BC54" s="212"/>
      <c r="BD54" s="213"/>
      <c r="BE54" s="79"/>
    </row>
    <row r="55" spans="51:74" ht="15.75" thickBot="1">
      <c r="AY55" t="s">
        <v>69</v>
      </c>
      <c r="BA55" s="174">
        <f>COUNTIF(BG3:BG25,"&gt;0")/$AZ$49*100</f>
        <v>109.6774193548387</v>
      </c>
      <c r="BB55" s="201"/>
      <c r="BC55" s="201"/>
      <c r="BD55" s="201"/>
      <c r="BE55" s="201"/>
      <c r="BF55" s="175"/>
      <c r="BG55" s="55"/>
    </row>
    <row r="56" spans="51:74" ht="15.75" thickBot="1"/>
    <row r="57" spans="51:74" ht="15.75" thickBot="1">
      <c r="AY57" t="s">
        <v>23</v>
      </c>
      <c r="BA57" s="174">
        <f>COUNTIF(BC3:BC25,"&gt;1")/$AZ$49*100</f>
        <v>90.322580645161281</v>
      </c>
      <c r="BB57" s="175"/>
    </row>
  </sheetData>
  <protectedRanges>
    <protectedRange password="E804" sqref="T106:AI106" name="Dados da produção_1"/>
  </protectedRanges>
  <mergeCells count="30">
    <mergeCell ref="BA55:BF55"/>
    <mergeCell ref="AY41:BV41"/>
    <mergeCell ref="BA43:BB43"/>
    <mergeCell ref="BD43:BF43"/>
    <mergeCell ref="BA44:BB44"/>
    <mergeCell ref="BD44:BF44"/>
    <mergeCell ref="AY45:AZ45"/>
    <mergeCell ref="BA45:BB45"/>
    <mergeCell ref="BD45:BF45"/>
    <mergeCell ref="AY48:BV48"/>
    <mergeCell ref="BA53:BB53"/>
    <mergeCell ref="BK53:BL53"/>
    <mergeCell ref="BQ53:BR53"/>
    <mergeCell ref="BA54:BD54"/>
    <mergeCell ref="BA57:BB57"/>
    <mergeCell ref="CB30:CC30"/>
    <mergeCell ref="AY31:BV31"/>
    <mergeCell ref="BW31:BX31"/>
    <mergeCell ref="E1:S1"/>
    <mergeCell ref="U1:AI1"/>
    <mergeCell ref="AK1:AY1"/>
    <mergeCell ref="BA1:BV1"/>
    <mergeCell ref="BW30:CA30"/>
    <mergeCell ref="BW32:BX32"/>
    <mergeCell ref="BW33:BX33"/>
    <mergeCell ref="BW34:BX34"/>
    <mergeCell ref="BW35:BW39"/>
    <mergeCell ref="BB36:BH36"/>
    <mergeCell ref="BB37:BH37"/>
    <mergeCell ref="BB38:BH38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DS48"/>
  <sheetViews>
    <sheetView topLeftCell="AX12" workbookViewId="0">
      <selection activeCell="BB50" sqref="BB50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181</v>
      </c>
      <c r="B3" s="98">
        <v>1</v>
      </c>
      <c r="C3" s="97" t="s">
        <v>182</v>
      </c>
      <c r="D3" s="99" t="s">
        <v>36</v>
      </c>
      <c r="E3" s="81"/>
      <c r="F3" s="81">
        <v>1</v>
      </c>
      <c r="G3" s="81"/>
      <c r="H3" s="81"/>
      <c r="I3" s="81">
        <v>3</v>
      </c>
      <c r="J3" s="81"/>
      <c r="K3" s="81"/>
      <c r="L3" s="81"/>
      <c r="M3" s="81"/>
      <c r="N3" s="81"/>
      <c r="O3" s="81"/>
      <c r="P3" s="81"/>
      <c r="Q3" s="81"/>
      <c r="R3" s="81"/>
      <c r="S3" s="81">
        <v>1</v>
      </c>
      <c r="T3" s="102" t="s">
        <v>36</v>
      </c>
      <c r="U3" s="81">
        <v>1</v>
      </c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6" si="0">SUM(E3,U3,AK3)</f>
        <v>1</v>
      </c>
      <c r="BB3" s="29">
        <f t="shared" si="0"/>
        <v>1</v>
      </c>
      <c r="BC3" s="29">
        <f>SUM(BA3:BB3)</f>
        <v>2</v>
      </c>
      <c r="BD3" s="29">
        <f t="shared" ref="BD3:BD16" si="1">SUM(G3,W3,AM3)</f>
        <v>0</v>
      </c>
      <c r="BE3" s="29">
        <f>SUM(BC3:BD3)</f>
        <v>2</v>
      </c>
      <c r="BF3" s="29">
        <f t="shared" ref="BF3:BF16" si="2">SUM(H3,X3,AN3)</f>
        <v>0</v>
      </c>
      <c r="BG3" s="29">
        <f>BA3+BB3+BD3+BF3</f>
        <v>2</v>
      </c>
      <c r="BH3" s="29">
        <f t="shared" ref="BH3:BJ16" si="3">SUM(I3,Y3,AO3)</f>
        <v>3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6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6" si="5">SUM(AX3,AH3,R3)</f>
        <v>0</v>
      </c>
      <c r="BU3" s="30">
        <f t="shared" si="5"/>
        <v>1</v>
      </c>
      <c r="BV3" s="30">
        <f>IF(BU3&gt;=3,3,BU3)</f>
        <v>1</v>
      </c>
      <c r="BX3" s="28">
        <f>(BA3*100)+(BB3*80)+(BD3*60)+(BF3*40)+(BH3*20)</f>
        <v>240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10</v>
      </c>
      <c r="CC3" s="30">
        <f>IF(AZ3&gt;0,SUM(BX3:CB3), "")</f>
        <v>250</v>
      </c>
      <c r="CD3" s="156">
        <f t="shared" ref="CD3:CD16" si="6">$CC3-(($CE$2/3)*$AZ3)</f>
        <v>103.33333333333334</v>
      </c>
      <c r="CE3" s="22">
        <f>IF(AZ3=0," ",IF(CD3&gt;=0,3,"NAO"))</f>
        <v>3</v>
      </c>
      <c r="CF3" s="156">
        <f t="shared" ref="CF3:CF16" si="7">$CC3-(($CG$2/3)*$AZ3)</f>
        <v>63.333333333333343</v>
      </c>
      <c r="CG3" s="22">
        <f>IF(AZ3=0," ",IF(CF3&gt;=0,4,"NAO"))</f>
        <v>4</v>
      </c>
      <c r="CH3" s="156">
        <f t="shared" ref="CH3:CH16" si="8">$CC3-(($CI$2/3)*$AZ3)</f>
        <v>23.333333333333343</v>
      </c>
      <c r="CI3" s="22">
        <f>IF(AZ3=0," ",IF(CH3&gt;=0,5,"NAO"))</f>
        <v>5</v>
      </c>
      <c r="CJ3" s="22">
        <f t="shared" ref="CJ3:CJ16" si="9">(CC3)/(SUM($CC$3:$CC$16))*100</f>
        <v>4.7348484848484844</v>
      </c>
      <c r="CK3" s="22">
        <f t="shared" ref="CK3:CK16" si="10">(CC3/(SUM($CC$3:$CC$16))*100)</f>
        <v>4.7348484848484844</v>
      </c>
      <c r="CM3" s="22">
        <f t="shared" ref="CM3:CM16" si="11">BA3/(SUM(BA$3:BA$16)/100)</f>
        <v>33.333333333333336</v>
      </c>
      <c r="CN3" s="22">
        <f t="shared" ref="CN3:CN16" si="12">BB3/(SUM(BB$3:BB$16)/100)</f>
        <v>25</v>
      </c>
      <c r="CO3" s="22">
        <f t="shared" ref="CO3:CO16" si="13">BD3/(SUM(BD$3:BD$16)/100)</f>
        <v>0</v>
      </c>
      <c r="CP3" s="22">
        <f t="shared" ref="CP3:CP16" si="14">BF3/(SUM(BF$3:BF$16)/100)</f>
        <v>0</v>
      </c>
      <c r="CQ3" s="22">
        <f t="shared" ref="CQ3:CQ16" si="15">BH3/(SUM(BH$3:BH$16)/100)</f>
        <v>60</v>
      </c>
      <c r="CR3" s="22">
        <f t="shared" ref="CR3:CR16" si="16">BI3/(SUM(BI$3:BI$16)/100)</f>
        <v>0</v>
      </c>
      <c r="CS3" s="22">
        <f t="shared" ref="CS3:CS16" si="17">BJ3/(SUM(BJ$3:BJ$16)/100)</f>
        <v>0</v>
      </c>
      <c r="CT3" s="22" t="e">
        <f t="shared" ref="CT3:CT16" si="18">BK3/(SUM(BK$3:BK$16)/100)</f>
        <v>#DIV/0!</v>
      </c>
      <c r="CU3" s="22" t="e">
        <f t="shared" ref="CU3:CU16" si="19">BL3/(SUM(BL$3:BL$16)/100)</f>
        <v>#DIV/0!</v>
      </c>
      <c r="CV3" s="22">
        <f t="shared" ref="CV3:CV16" si="20">BN3/(SUM(BN$3:BN$16)/100)</f>
        <v>0</v>
      </c>
      <c r="CW3" s="22">
        <f t="shared" ref="CW3:CW16" si="21">BO3/(SUM(BO$3:BO$16)/100)</f>
        <v>0</v>
      </c>
      <c r="CX3" s="22">
        <f t="shared" ref="CX3:CX16" si="22">BP3/(SUM(BP$3:BP$16)/100)</f>
        <v>0</v>
      </c>
      <c r="CY3" s="22" t="e">
        <f t="shared" ref="CY3:CY16" si="23">BQ3/(SUM(BQ$3:BQ$16)/100)</f>
        <v>#DIV/0!</v>
      </c>
      <c r="CZ3" s="22" t="e">
        <f t="shared" ref="CZ3:CZ16" si="24">BR3/(SUM(BR$3:BR$16)/100)</f>
        <v>#DIV/0!</v>
      </c>
      <c r="DA3" s="22" t="e">
        <f t="shared" ref="DA3:DA16" si="25">BT3/(SUM(BT$3:BT$16)/100)</f>
        <v>#DIV/0!</v>
      </c>
      <c r="DB3" s="22">
        <f t="shared" ref="DB3:DB16" si="26">BU3/(SUM(BU$3:BU$16)/100)</f>
        <v>10</v>
      </c>
      <c r="DC3" s="22">
        <f t="shared" ref="DC3:DC16" si="27">BV3/(SUM(BV$3:BV$16)/100)</f>
        <v>10</v>
      </c>
      <c r="DE3" s="22">
        <f>COUNTIF(BA3,"&lt;&gt;0")</f>
        <v>1</v>
      </c>
      <c r="DF3" s="22">
        <f>COUNTIF(BB3,"&lt;&gt;0")</f>
        <v>1</v>
      </c>
      <c r="DG3" s="22">
        <f>COUNTIF(BD3,"&lt;&gt;0")</f>
        <v>0</v>
      </c>
      <c r="DH3" s="22">
        <f>COUNTIF(BF3,"&lt;&gt;0")</f>
        <v>0</v>
      </c>
      <c r="DI3" s="22">
        <f t="shared" ref="DI3:DM16" si="28">COUNTIF(BH3,"&lt;&gt;0")</f>
        <v>1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6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1</v>
      </c>
    </row>
    <row r="4" spans="1:123" s="22" customFormat="1" ht="15.75" thickBot="1">
      <c r="A4" s="104" t="s">
        <v>181</v>
      </c>
      <c r="B4" s="98">
        <v>2</v>
      </c>
      <c r="C4" s="98" t="s">
        <v>183</v>
      </c>
      <c r="D4" s="99" t="s">
        <v>36</v>
      </c>
      <c r="E4" s="31"/>
      <c r="F4" s="31"/>
      <c r="G4" s="31">
        <v>5</v>
      </c>
      <c r="H4" s="31"/>
      <c r="I4" s="31">
        <v>2</v>
      </c>
      <c r="J4" s="31"/>
      <c r="K4" s="31">
        <v>3</v>
      </c>
      <c r="L4" s="31"/>
      <c r="M4" s="31"/>
      <c r="N4" s="31"/>
      <c r="O4" s="31"/>
      <c r="P4" s="31"/>
      <c r="Q4" s="31"/>
      <c r="R4" s="31"/>
      <c r="S4" s="31">
        <v>1</v>
      </c>
      <c r="T4" s="102" t="s">
        <v>36</v>
      </c>
      <c r="U4" s="31">
        <v>1</v>
      </c>
      <c r="V4" s="31"/>
      <c r="W4" s="31">
        <v>5</v>
      </c>
      <c r="X4" s="31">
        <v>1</v>
      </c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6" si="30">COUNTIF(D4:AY4,"P")</f>
        <v>2</v>
      </c>
      <c r="BA4" s="28">
        <f t="shared" si="0"/>
        <v>1</v>
      </c>
      <c r="BB4" s="29">
        <f t="shared" si="0"/>
        <v>0</v>
      </c>
      <c r="BC4" s="29">
        <f t="shared" ref="BC4:BC16" si="31">SUM(BA4:BB4)</f>
        <v>1</v>
      </c>
      <c r="BD4" s="29">
        <f t="shared" si="1"/>
        <v>10</v>
      </c>
      <c r="BE4" s="29">
        <f t="shared" ref="BE4:BE16" si="32">SUM(BC4:BD4)</f>
        <v>11</v>
      </c>
      <c r="BF4" s="29">
        <f t="shared" si="2"/>
        <v>1</v>
      </c>
      <c r="BG4" s="29">
        <f t="shared" ref="BG4:BG16" si="33">BA4+BB4+BD4+BF4</f>
        <v>12</v>
      </c>
      <c r="BH4" s="29">
        <f t="shared" si="3"/>
        <v>2</v>
      </c>
      <c r="BI4" s="29">
        <f t="shared" si="3"/>
        <v>0</v>
      </c>
      <c r="BJ4" s="29">
        <f t="shared" si="3"/>
        <v>3</v>
      </c>
      <c r="BK4" s="29">
        <f t="shared" ref="BK4:BL16" si="34">SUM(AR4,AB4,L4)</f>
        <v>0</v>
      </c>
      <c r="BL4" s="29">
        <f t="shared" si="34"/>
        <v>0</v>
      </c>
      <c r="BM4" s="29">
        <f t="shared" ref="BM4:BM16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6" si="36">IF(BO4&gt;=3,3,BO4)</f>
        <v>0</v>
      </c>
      <c r="BQ4" s="29">
        <f t="shared" ref="BQ4:BR16" si="37">SUM(AV4,AF4,P4)</f>
        <v>0</v>
      </c>
      <c r="BR4" s="29">
        <f t="shared" si="37"/>
        <v>0</v>
      </c>
      <c r="BS4" s="29">
        <f t="shared" ref="BS4:BS16" si="38">SUM(BQ4:BR4)</f>
        <v>0</v>
      </c>
      <c r="BT4" s="29">
        <f t="shared" si="5"/>
        <v>0</v>
      </c>
      <c r="BU4" s="30">
        <f t="shared" si="5"/>
        <v>1</v>
      </c>
      <c r="BV4" s="30">
        <f t="shared" ref="BV4:BV16" si="39">IF(BU4&gt;=3,3,BU4)</f>
        <v>1</v>
      </c>
      <c r="BX4" s="28">
        <f t="shared" ref="BX4:BX16" si="40">(BA4*100)+(BB4*80)+(BD4*60)+(BF4*40)+(BH4*20)</f>
        <v>780</v>
      </c>
      <c r="BY4" s="29">
        <f t="shared" ref="BY4:BY16" si="41">IF(BI4&gt;3,30,BI4*10)</f>
        <v>0</v>
      </c>
      <c r="BZ4" s="29">
        <f t="shared" ref="BZ4:BZ16" si="42">IF(BJ4&gt;3,15,BJ4*5)</f>
        <v>15</v>
      </c>
      <c r="CA4" s="29">
        <f t="shared" ref="CA4:CA16" si="43">(BK4*200)+(BL4*100)+(BN4*50)+(BP4*20)</f>
        <v>0</v>
      </c>
      <c r="CB4" s="29">
        <f t="shared" ref="CB4:CB16" si="44">(BQ4*100)+(BR4*50)+(BT4*25)+(BV4*10)</f>
        <v>10</v>
      </c>
      <c r="CC4" s="30">
        <f t="shared" ref="CC4:CC16" si="45">IF(AZ4&gt;0,SUM(BX4:CB4), "")</f>
        <v>805</v>
      </c>
      <c r="CD4" s="156">
        <f t="shared" si="6"/>
        <v>658.33333333333337</v>
      </c>
      <c r="CE4" s="22">
        <f t="shared" ref="CE4:CE16" si="46">IF(AZ4=0," ",IF(CD4&gt;=0,3,"NAO"))</f>
        <v>3</v>
      </c>
      <c r="CF4" s="156">
        <f t="shared" si="7"/>
        <v>618.33333333333337</v>
      </c>
      <c r="CG4" s="22">
        <f t="shared" ref="CG4:CG16" si="47">IF(AZ4=0," ",IF(CF4&gt;=0,4,"NAO"))</f>
        <v>4</v>
      </c>
      <c r="CH4" s="156">
        <f t="shared" si="8"/>
        <v>578.33333333333337</v>
      </c>
      <c r="CI4" s="22">
        <f t="shared" ref="CI4:CI16" si="48">IF(AZ4=0," ",IF(CH4&gt;=0,5,"NAO"))</f>
        <v>5</v>
      </c>
      <c r="CJ4" s="22">
        <f t="shared" si="9"/>
        <v>15.246212121212121</v>
      </c>
      <c r="CK4" s="22">
        <f t="shared" si="10"/>
        <v>15.246212121212121</v>
      </c>
      <c r="CM4" s="22">
        <f t="shared" si="11"/>
        <v>33.333333333333336</v>
      </c>
      <c r="CN4" s="22">
        <f t="shared" si="12"/>
        <v>0</v>
      </c>
      <c r="CO4" s="22">
        <f t="shared" si="13"/>
        <v>16.949152542372882</v>
      </c>
      <c r="CP4" s="22">
        <f t="shared" si="14"/>
        <v>5.5555555555555554</v>
      </c>
      <c r="CQ4" s="22">
        <f t="shared" si="15"/>
        <v>40</v>
      </c>
      <c r="CR4" s="22">
        <f t="shared" si="16"/>
        <v>0</v>
      </c>
      <c r="CS4" s="22">
        <f t="shared" si="17"/>
        <v>50</v>
      </c>
      <c r="CT4" s="22" t="e">
        <f t="shared" si="18"/>
        <v>#DIV/0!</v>
      </c>
      <c r="CU4" s="22" t="e">
        <f t="shared" si="19"/>
        <v>#DIV/0!</v>
      </c>
      <c r="CV4" s="22">
        <f t="shared" si="20"/>
        <v>0</v>
      </c>
      <c r="CW4" s="22">
        <f t="shared" si="21"/>
        <v>0</v>
      </c>
      <c r="CX4" s="22">
        <f t="shared" si="22"/>
        <v>0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>
        <f t="shared" si="26"/>
        <v>10</v>
      </c>
      <c r="DC4" s="22">
        <f t="shared" si="27"/>
        <v>10</v>
      </c>
      <c r="DE4" s="22">
        <f t="shared" ref="DE4:DF16" si="49">COUNTIF(BA4,"&lt;&gt;0")</f>
        <v>1</v>
      </c>
      <c r="DF4" s="22">
        <f t="shared" si="49"/>
        <v>0</v>
      </c>
      <c r="DG4" s="22">
        <f t="shared" ref="DG4:DG16" si="50">COUNTIF(BD4,"&lt;&gt;0")</f>
        <v>1</v>
      </c>
      <c r="DH4" s="22">
        <f t="shared" ref="DH4:DH16" si="51">COUNTIF(BF4,"&lt;&gt;0")</f>
        <v>1</v>
      </c>
      <c r="DI4" s="22">
        <f t="shared" si="28"/>
        <v>1</v>
      </c>
      <c r="DJ4" s="22">
        <f t="shared" si="28"/>
        <v>0</v>
      </c>
      <c r="DK4" s="22">
        <f t="shared" si="28"/>
        <v>1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6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6" si="53">COUNTIF(BT4,"&lt;&gt;0")</f>
        <v>0</v>
      </c>
      <c r="DS4" s="22">
        <f t="shared" ref="DS4:DS16" si="54">COUNTIF(BV4,"&lt;&gt;0")</f>
        <v>1</v>
      </c>
    </row>
    <row r="5" spans="1:123" s="22" customFormat="1" ht="15.75" thickBot="1">
      <c r="A5" s="104" t="s">
        <v>181</v>
      </c>
      <c r="B5" s="98">
        <v>3</v>
      </c>
      <c r="C5" s="98" t="s">
        <v>184</v>
      </c>
      <c r="D5" s="99" t="s">
        <v>36</v>
      </c>
      <c r="E5" s="31"/>
      <c r="F5" s="31"/>
      <c r="G5" s="31">
        <v>4</v>
      </c>
      <c r="H5" s="31">
        <v>1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102" t="s">
        <v>36</v>
      </c>
      <c r="U5" s="31"/>
      <c r="V5" s="31"/>
      <c r="W5" s="31">
        <v>5</v>
      </c>
      <c r="X5" s="31">
        <v>3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>
        <v>1</v>
      </c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0</v>
      </c>
      <c r="BB5" s="29">
        <f t="shared" si="0"/>
        <v>0</v>
      </c>
      <c r="BC5" s="29">
        <f t="shared" si="31"/>
        <v>0</v>
      </c>
      <c r="BD5" s="29">
        <f t="shared" si="1"/>
        <v>9</v>
      </c>
      <c r="BE5" s="29">
        <f t="shared" si="32"/>
        <v>9</v>
      </c>
      <c r="BF5" s="29">
        <f t="shared" si="2"/>
        <v>4</v>
      </c>
      <c r="BG5" s="29">
        <f t="shared" si="33"/>
        <v>13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1</v>
      </c>
      <c r="BV5" s="30">
        <f t="shared" si="39"/>
        <v>1</v>
      </c>
      <c r="BX5" s="28">
        <f t="shared" si="40"/>
        <v>700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10</v>
      </c>
      <c r="CC5" s="30">
        <f t="shared" si="45"/>
        <v>710</v>
      </c>
      <c r="CD5" s="156">
        <f t="shared" si="6"/>
        <v>563.33333333333337</v>
      </c>
      <c r="CE5" s="22">
        <f t="shared" si="46"/>
        <v>3</v>
      </c>
      <c r="CF5" s="156">
        <f t="shared" si="7"/>
        <v>523.33333333333337</v>
      </c>
      <c r="CG5" s="22">
        <f t="shared" si="47"/>
        <v>4</v>
      </c>
      <c r="CH5" s="156">
        <f t="shared" si="8"/>
        <v>483.33333333333337</v>
      </c>
      <c r="CI5" s="22">
        <f t="shared" si="48"/>
        <v>5</v>
      </c>
      <c r="CJ5" s="22">
        <f t="shared" si="9"/>
        <v>13.446969696969695</v>
      </c>
      <c r="CK5" s="22">
        <f t="shared" si="10"/>
        <v>13.446969696969695</v>
      </c>
      <c r="CM5" s="22">
        <f t="shared" si="11"/>
        <v>0</v>
      </c>
      <c r="CN5" s="22">
        <f t="shared" si="12"/>
        <v>0</v>
      </c>
      <c r="CO5" s="22">
        <f t="shared" si="13"/>
        <v>15.254237288135593</v>
      </c>
      <c r="CP5" s="22">
        <f t="shared" si="14"/>
        <v>22.222222222222221</v>
      </c>
      <c r="CQ5" s="22">
        <f t="shared" si="15"/>
        <v>0</v>
      </c>
      <c r="CR5" s="22">
        <f t="shared" si="16"/>
        <v>0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>
        <f t="shared" si="20"/>
        <v>0</v>
      </c>
      <c r="CW5" s="22">
        <f t="shared" si="21"/>
        <v>0</v>
      </c>
      <c r="CX5" s="22">
        <f t="shared" si="22"/>
        <v>0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>
        <f t="shared" si="26"/>
        <v>10</v>
      </c>
      <c r="DC5" s="22">
        <f t="shared" si="27"/>
        <v>10</v>
      </c>
      <c r="DE5" s="22">
        <f t="shared" si="49"/>
        <v>0</v>
      </c>
      <c r="DF5" s="22">
        <f t="shared" si="49"/>
        <v>0</v>
      </c>
      <c r="DG5" s="22">
        <f t="shared" si="50"/>
        <v>1</v>
      </c>
      <c r="DH5" s="22">
        <f t="shared" si="51"/>
        <v>1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1</v>
      </c>
    </row>
    <row r="6" spans="1:123" s="22" customFormat="1" ht="15.75" thickBot="1">
      <c r="A6" s="104" t="s">
        <v>181</v>
      </c>
      <c r="B6" s="98">
        <v>4</v>
      </c>
      <c r="C6" s="98" t="s">
        <v>185</v>
      </c>
      <c r="D6" s="99" t="s">
        <v>36</v>
      </c>
      <c r="E6" s="31"/>
      <c r="F6" s="31"/>
      <c r="G6" s="31">
        <v>1</v>
      </c>
      <c r="H6" s="31">
        <v>2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>
        <v>1</v>
      </c>
      <c r="T6" s="102" t="s">
        <v>36</v>
      </c>
      <c r="U6" s="31"/>
      <c r="V6" s="31"/>
      <c r="W6" s="31">
        <v>2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0</v>
      </c>
      <c r="BC6" s="29">
        <f t="shared" si="31"/>
        <v>0</v>
      </c>
      <c r="BD6" s="29">
        <f t="shared" si="1"/>
        <v>3</v>
      </c>
      <c r="BE6" s="29">
        <f t="shared" si="32"/>
        <v>3</v>
      </c>
      <c r="BF6" s="29">
        <f t="shared" si="2"/>
        <v>2</v>
      </c>
      <c r="BG6" s="29">
        <f t="shared" si="33"/>
        <v>5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1</v>
      </c>
      <c r="BV6" s="30">
        <f t="shared" si="39"/>
        <v>1</v>
      </c>
      <c r="BX6" s="28">
        <f t="shared" si="40"/>
        <v>260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10</v>
      </c>
      <c r="CC6" s="30">
        <f t="shared" si="45"/>
        <v>270</v>
      </c>
      <c r="CD6" s="156">
        <f t="shared" si="6"/>
        <v>123.33333333333334</v>
      </c>
      <c r="CE6" s="22">
        <f t="shared" si="46"/>
        <v>3</v>
      </c>
      <c r="CF6" s="156">
        <f t="shared" si="7"/>
        <v>83.333333333333343</v>
      </c>
      <c r="CG6" s="22">
        <f t="shared" si="47"/>
        <v>4</v>
      </c>
      <c r="CH6" s="156">
        <f t="shared" si="8"/>
        <v>43.333333333333343</v>
      </c>
      <c r="CI6" s="22">
        <f t="shared" si="48"/>
        <v>5</v>
      </c>
      <c r="CJ6" s="22">
        <f t="shared" si="9"/>
        <v>5.1136363636363642</v>
      </c>
      <c r="CK6" s="22">
        <f t="shared" si="10"/>
        <v>5.1136363636363642</v>
      </c>
      <c r="CM6" s="22">
        <f t="shared" si="11"/>
        <v>0</v>
      </c>
      <c r="CN6" s="22">
        <f t="shared" si="12"/>
        <v>0</v>
      </c>
      <c r="CO6" s="22">
        <f t="shared" si="13"/>
        <v>5.0847457627118651</v>
      </c>
      <c r="CP6" s="22">
        <f t="shared" si="14"/>
        <v>11.111111111111111</v>
      </c>
      <c r="CQ6" s="22">
        <f t="shared" si="15"/>
        <v>0</v>
      </c>
      <c r="CR6" s="22">
        <f t="shared" si="16"/>
        <v>0</v>
      </c>
      <c r="CS6" s="22">
        <f t="shared" si="17"/>
        <v>0</v>
      </c>
      <c r="CT6" s="22" t="e">
        <f t="shared" si="18"/>
        <v>#DIV/0!</v>
      </c>
      <c r="CU6" s="22" t="e">
        <f t="shared" si="19"/>
        <v>#DIV/0!</v>
      </c>
      <c r="CV6" s="22">
        <f t="shared" si="20"/>
        <v>0</v>
      </c>
      <c r="CW6" s="22">
        <f t="shared" si="21"/>
        <v>0</v>
      </c>
      <c r="CX6" s="22">
        <f t="shared" si="22"/>
        <v>0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>
        <f t="shared" si="26"/>
        <v>10</v>
      </c>
      <c r="DC6" s="22">
        <f t="shared" si="27"/>
        <v>10</v>
      </c>
      <c r="DE6" s="22">
        <f t="shared" si="49"/>
        <v>0</v>
      </c>
      <c r="DF6" s="22">
        <f t="shared" si="49"/>
        <v>0</v>
      </c>
      <c r="DG6" s="22">
        <f t="shared" si="50"/>
        <v>1</v>
      </c>
      <c r="DH6" s="22">
        <f t="shared" si="51"/>
        <v>1</v>
      </c>
      <c r="DI6" s="22">
        <f t="shared" si="28"/>
        <v>0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1</v>
      </c>
    </row>
    <row r="7" spans="1:123" s="22" customFormat="1" ht="15.75" thickBot="1">
      <c r="A7" s="104" t="s">
        <v>181</v>
      </c>
      <c r="B7" s="98">
        <v>5</v>
      </c>
      <c r="C7" s="98" t="s">
        <v>186</v>
      </c>
      <c r="D7" s="99" t="s">
        <v>36</v>
      </c>
      <c r="E7" s="31"/>
      <c r="F7" s="31"/>
      <c r="G7" s="31">
        <v>1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02" t="s">
        <v>36</v>
      </c>
      <c r="U7" s="31"/>
      <c r="V7" s="31"/>
      <c r="W7" s="31">
        <v>4</v>
      </c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>
        <v>2</v>
      </c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0</v>
      </c>
      <c r="BC7" s="29">
        <f t="shared" si="31"/>
        <v>0</v>
      </c>
      <c r="BD7" s="29">
        <f t="shared" si="1"/>
        <v>5</v>
      </c>
      <c r="BE7" s="29">
        <f t="shared" si="32"/>
        <v>5</v>
      </c>
      <c r="BF7" s="29">
        <f t="shared" si="2"/>
        <v>0</v>
      </c>
      <c r="BG7" s="29">
        <f t="shared" si="33"/>
        <v>5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2</v>
      </c>
      <c r="BV7" s="30">
        <f t="shared" si="39"/>
        <v>2</v>
      </c>
      <c r="BX7" s="28">
        <f t="shared" si="40"/>
        <v>300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20</v>
      </c>
      <c r="CC7" s="30">
        <f t="shared" si="45"/>
        <v>320</v>
      </c>
      <c r="CD7" s="156">
        <f t="shared" si="6"/>
        <v>173.33333333333334</v>
      </c>
      <c r="CE7" s="22">
        <f t="shared" si="46"/>
        <v>3</v>
      </c>
      <c r="CF7" s="156">
        <f t="shared" si="7"/>
        <v>133.33333333333334</v>
      </c>
      <c r="CG7" s="22">
        <f t="shared" si="47"/>
        <v>4</v>
      </c>
      <c r="CH7" s="156">
        <f t="shared" si="8"/>
        <v>93.333333333333343</v>
      </c>
      <c r="CI7" s="22">
        <f t="shared" si="48"/>
        <v>5</v>
      </c>
      <c r="CJ7" s="22">
        <f t="shared" si="9"/>
        <v>6.0606060606060606</v>
      </c>
      <c r="CK7" s="22">
        <f t="shared" si="10"/>
        <v>6.0606060606060606</v>
      </c>
      <c r="CM7" s="22">
        <f t="shared" si="11"/>
        <v>0</v>
      </c>
      <c r="CN7" s="22">
        <f t="shared" si="12"/>
        <v>0</v>
      </c>
      <c r="CO7" s="22">
        <f t="shared" si="13"/>
        <v>8.4745762711864412</v>
      </c>
      <c r="CP7" s="22">
        <f t="shared" si="14"/>
        <v>0</v>
      </c>
      <c r="CQ7" s="22">
        <f t="shared" si="15"/>
        <v>0</v>
      </c>
      <c r="CR7" s="22">
        <f t="shared" si="16"/>
        <v>0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>
        <f t="shared" si="20"/>
        <v>0</v>
      </c>
      <c r="CW7" s="22">
        <f t="shared" si="21"/>
        <v>0</v>
      </c>
      <c r="CX7" s="22">
        <f t="shared" si="22"/>
        <v>0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>
        <f t="shared" si="26"/>
        <v>20</v>
      </c>
      <c r="DC7" s="22">
        <f t="shared" si="27"/>
        <v>20</v>
      </c>
      <c r="DE7" s="22">
        <f t="shared" si="49"/>
        <v>0</v>
      </c>
      <c r="DF7" s="22">
        <f t="shared" si="49"/>
        <v>0</v>
      </c>
      <c r="DG7" s="22">
        <f t="shared" si="50"/>
        <v>1</v>
      </c>
      <c r="DH7" s="22">
        <f t="shared" si="51"/>
        <v>0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1</v>
      </c>
    </row>
    <row r="8" spans="1:123" s="22" customFormat="1" ht="15.75" thickBot="1">
      <c r="A8" s="104" t="s">
        <v>181</v>
      </c>
      <c r="B8" s="98">
        <v>6</v>
      </c>
      <c r="C8" s="98" t="s">
        <v>187</v>
      </c>
      <c r="D8" s="99" t="s">
        <v>36</v>
      </c>
      <c r="E8" s="31">
        <v>1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102" t="s">
        <v>36</v>
      </c>
      <c r="U8" s="31"/>
      <c r="V8" s="31">
        <v>1</v>
      </c>
      <c r="W8" s="31">
        <v>1</v>
      </c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1</v>
      </c>
      <c r="BB8" s="29">
        <f t="shared" si="0"/>
        <v>1</v>
      </c>
      <c r="BC8" s="29">
        <f t="shared" si="31"/>
        <v>2</v>
      </c>
      <c r="BD8" s="29">
        <f t="shared" si="1"/>
        <v>1</v>
      </c>
      <c r="BE8" s="29">
        <f t="shared" si="32"/>
        <v>3</v>
      </c>
      <c r="BF8" s="29">
        <f t="shared" si="2"/>
        <v>0</v>
      </c>
      <c r="BG8" s="29">
        <f t="shared" si="33"/>
        <v>3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240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240</v>
      </c>
      <c r="CD8" s="156">
        <f t="shared" si="6"/>
        <v>93.333333333333343</v>
      </c>
      <c r="CE8" s="22">
        <f t="shared" si="46"/>
        <v>3</v>
      </c>
      <c r="CF8" s="156">
        <f t="shared" si="7"/>
        <v>53.333333333333343</v>
      </c>
      <c r="CG8" s="22">
        <f t="shared" si="47"/>
        <v>4</v>
      </c>
      <c r="CH8" s="156">
        <f t="shared" si="8"/>
        <v>13.333333333333343</v>
      </c>
      <c r="CI8" s="22">
        <f t="shared" si="48"/>
        <v>5</v>
      </c>
      <c r="CJ8" s="22">
        <f t="shared" si="9"/>
        <v>4.5454545454545459</v>
      </c>
      <c r="CK8" s="22">
        <f t="shared" si="10"/>
        <v>4.5454545454545459</v>
      </c>
      <c r="CM8" s="22">
        <f t="shared" si="11"/>
        <v>33.333333333333336</v>
      </c>
      <c r="CN8" s="22">
        <f t="shared" si="12"/>
        <v>25</v>
      </c>
      <c r="CO8" s="22">
        <f t="shared" si="13"/>
        <v>1.6949152542372883</v>
      </c>
      <c r="CP8" s="22">
        <f t="shared" si="14"/>
        <v>0</v>
      </c>
      <c r="CQ8" s="22">
        <f t="shared" si="15"/>
        <v>0</v>
      </c>
      <c r="CR8" s="22">
        <f t="shared" si="16"/>
        <v>0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>
        <f t="shared" si="20"/>
        <v>0</v>
      </c>
      <c r="CW8" s="22">
        <f t="shared" si="21"/>
        <v>0</v>
      </c>
      <c r="CX8" s="22">
        <f t="shared" si="22"/>
        <v>0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>
        <f t="shared" si="26"/>
        <v>0</v>
      </c>
      <c r="DC8" s="22">
        <f t="shared" si="27"/>
        <v>0</v>
      </c>
      <c r="DE8" s="22">
        <f t="shared" si="49"/>
        <v>1</v>
      </c>
      <c r="DF8" s="22">
        <f t="shared" si="49"/>
        <v>1</v>
      </c>
      <c r="DG8" s="22">
        <f t="shared" si="50"/>
        <v>1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104" t="s">
        <v>181</v>
      </c>
      <c r="B9" s="98">
        <v>7</v>
      </c>
      <c r="C9" s="98" t="s">
        <v>188</v>
      </c>
      <c r="D9" s="99" t="s">
        <v>36</v>
      </c>
      <c r="E9" s="31"/>
      <c r="F9" s="31"/>
      <c r="G9" s="31">
        <v>3</v>
      </c>
      <c r="H9" s="31"/>
      <c r="I9" s="31"/>
      <c r="J9" s="31"/>
      <c r="K9" s="31"/>
      <c r="L9" s="31"/>
      <c r="M9" s="31"/>
      <c r="N9" s="31">
        <v>2</v>
      </c>
      <c r="O9" s="31"/>
      <c r="P9" s="31"/>
      <c r="Q9" s="31"/>
      <c r="R9" s="31"/>
      <c r="S9" s="31">
        <v>1</v>
      </c>
      <c r="T9" s="102" t="s">
        <v>36</v>
      </c>
      <c r="U9" s="31"/>
      <c r="V9" s="31"/>
      <c r="W9" s="31">
        <v>5</v>
      </c>
      <c r="X9" s="31">
        <v>3</v>
      </c>
      <c r="Y9" s="31"/>
      <c r="Z9" s="31"/>
      <c r="AA9" s="31"/>
      <c r="AB9" s="31"/>
      <c r="AC9" s="31"/>
      <c r="AD9" s="31"/>
      <c r="AE9" s="31">
        <v>2</v>
      </c>
      <c r="AF9" s="31"/>
      <c r="AG9" s="31"/>
      <c r="AH9" s="31"/>
      <c r="AI9" s="31">
        <v>1</v>
      </c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0</v>
      </c>
      <c r="BB9" s="29">
        <f t="shared" si="0"/>
        <v>0</v>
      </c>
      <c r="BC9" s="29">
        <f t="shared" si="31"/>
        <v>0</v>
      </c>
      <c r="BD9" s="29">
        <f t="shared" si="1"/>
        <v>8</v>
      </c>
      <c r="BE9" s="29">
        <f t="shared" si="32"/>
        <v>8</v>
      </c>
      <c r="BF9" s="29">
        <f t="shared" si="2"/>
        <v>3</v>
      </c>
      <c r="BG9" s="29">
        <f t="shared" si="33"/>
        <v>11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2</v>
      </c>
      <c r="BO9" s="29">
        <f t="shared" si="4"/>
        <v>2</v>
      </c>
      <c r="BP9" s="29">
        <f t="shared" si="36"/>
        <v>2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2</v>
      </c>
      <c r="BV9" s="30">
        <f t="shared" si="39"/>
        <v>2</v>
      </c>
      <c r="BX9" s="28">
        <f t="shared" si="40"/>
        <v>600</v>
      </c>
      <c r="BY9" s="29">
        <f t="shared" si="41"/>
        <v>0</v>
      </c>
      <c r="BZ9" s="29">
        <f t="shared" si="42"/>
        <v>0</v>
      </c>
      <c r="CA9" s="29">
        <f t="shared" si="43"/>
        <v>140</v>
      </c>
      <c r="CB9" s="29">
        <f t="shared" si="44"/>
        <v>20</v>
      </c>
      <c r="CC9" s="30">
        <f t="shared" si="45"/>
        <v>760</v>
      </c>
      <c r="CD9" s="156">
        <f t="shared" si="6"/>
        <v>613.33333333333337</v>
      </c>
      <c r="CE9" s="22">
        <f t="shared" si="46"/>
        <v>3</v>
      </c>
      <c r="CF9" s="156">
        <f t="shared" si="7"/>
        <v>573.33333333333337</v>
      </c>
      <c r="CG9" s="22">
        <f t="shared" si="47"/>
        <v>4</v>
      </c>
      <c r="CH9" s="156">
        <f t="shared" si="8"/>
        <v>533.33333333333337</v>
      </c>
      <c r="CI9" s="22">
        <f t="shared" si="48"/>
        <v>5</v>
      </c>
      <c r="CJ9" s="22">
        <f t="shared" si="9"/>
        <v>14.393939393939394</v>
      </c>
      <c r="CK9" s="22">
        <f t="shared" si="10"/>
        <v>14.393939393939394</v>
      </c>
      <c r="CM9" s="22">
        <f t="shared" si="11"/>
        <v>0</v>
      </c>
      <c r="CN9" s="22">
        <f t="shared" si="12"/>
        <v>0</v>
      </c>
      <c r="CO9" s="22">
        <f t="shared" si="13"/>
        <v>13.559322033898306</v>
      </c>
      <c r="CP9" s="22">
        <f t="shared" si="14"/>
        <v>16.666666666666668</v>
      </c>
      <c r="CQ9" s="22">
        <f t="shared" si="15"/>
        <v>0</v>
      </c>
      <c r="CR9" s="22">
        <f t="shared" si="16"/>
        <v>0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>
        <f t="shared" si="20"/>
        <v>100</v>
      </c>
      <c r="CW9" s="22">
        <f t="shared" si="21"/>
        <v>100</v>
      </c>
      <c r="CX9" s="22">
        <f t="shared" si="22"/>
        <v>100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>
        <f t="shared" si="26"/>
        <v>20</v>
      </c>
      <c r="DC9" s="22">
        <f t="shared" si="27"/>
        <v>20</v>
      </c>
      <c r="DE9" s="22">
        <f t="shared" si="49"/>
        <v>0</v>
      </c>
      <c r="DF9" s="22">
        <f t="shared" si="49"/>
        <v>0</v>
      </c>
      <c r="DG9" s="22">
        <f t="shared" si="50"/>
        <v>1</v>
      </c>
      <c r="DH9" s="22">
        <f t="shared" si="51"/>
        <v>1</v>
      </c>
      <c r="DI9" s="22">
        <f t="shared" si="28"/>
        <v>0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1</v>
      </c>
      <c r="DO9" s="22">
        <f t="shared" si="52"/>
        <v>1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1</v>
      </c>
    </row>
    <row r="10" spans="1:123" s="22" customFormat="1" ht="15.75" thickBot="1">
      <c r="A10" s="104" t="s">
        <v>181</v>
      </c>
      <c r="B10" s="98">
        <v>8</v>
      </c>
      <c r="C10" s="98" t="s">
        <v>189</v>
      </c>
      <c r="D10" s="99" t="s">
        <v>36</v>
      </c>
      <c r="E10" s="31"/>
      <c r="F10" s="31">
        <v>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>
        <v>1</v>
      </c>
      <c r="T10" s="102" t="s">
        <v>36</v>
      </c>
      <c r="U10" s="31"/>
      <c r="V10" s="31"/>
      <c r="W10" s="31">
        <v>4</v>
      </c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0</v>
      </c>
      <c r="BB10" s="29">
        <f t="shared" si="0"/>
        <v>1</v>
      </c>
      <c r="BC10" s="29">
        <f t="shared" si="31"/>
        <v>1</v>
      </c>
      <c r="BD10" s="29">
        <f t="shared" si="1"/>
        <v>4</v>
      </c>
      <c r="BE10" s="29">
        <f t="shared" si="32"/>
        <v>5</v>
      </c>
      <c r="BF10" s="29">
        <f t="shared" si="2"/>
        <v>0</v>
      </c>
      <c r="BG10" s="29">
        <f t="shared" si="33"/>
        <v>5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1</v>
      </c>
      <c r="BV10" s="30">
        <f t="shared" si="39"/>
        <v>1</v>
      </c>
      <c r="BX10" s="28">
        <f t="shared" si="40"/>
        <v>320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10</v>
      </c>
      <c r="CC10" s="30">
        <f t="shared" si="45"/>
        <v>330</v>
      </c>
      <c r="CD10" s="156">
        <f t="shared" si="6"/>
        <v>183.33333333333334</v>
      </c>
      <c r="CE10" s="22">
        <f t="shared" si="46"/>
        <v>3</v>
      </c>
      <c r="CF10" s="156">
        <f t="shared" si="7"/>
        <v>143.33333333333334</v>
      </c>
      <c r="CG10" s="22">
        <f t="shared" si="47"/>
        <v>4</v>
      </c>
      <c r="CH10" s="156">
        <f t="shared" si="8"/>
        <v>103.33333333333334</v>
      </c>
      <c r="CI10" s="22">
        <f t="shared" si="48"/>
        <v>5</v>
      </c>
      <c r="CJ10" s="22">
        <f t="shared" si="9"/>
        <v>6.25</v>
      </c>
      <c r="CK10" s="22">
        <f t="shared" si="10"/>
        <v>6.25</v>
      </c>
      <c r="CM10" s="22">
        <f t="shared" si="11"/>
        <v>0</v>
      </c>
      <c r="CN10" s="22">
        <f t="shared" si="12"/>
        <v>25</v>
      </c>
      <c r="CO10" s="22">
        <f t="shared" si="13"/>
        <v>6.7796610169491531</v>
      </c>
      <c r="CP10" s="22">
        <f t="shared" si="14"/>
        <v>0</v>
      </c>
      <c r="CQ10" s="22">
        <f t="shared" si="15"/>
        <v>0</v>
      </c>
      <c r="CR10" s="22">
        <f t="shared" si="16"/>
        <v>0</v>
      </c>
      <c r="CS10" s="22">
        <f t="shared" si="17"/>
        <v>0</v>
      </c>
      <c r="CT10" s="22" t="e">
        <f t="shared" si="18"/>
        <v>#DIV/0!</v>
      </c>
      <c r="CU10" s="22" t="e">
        <f t="shared" si="19"/>
        <v>#DIV/0!</v>
      </c>
      <c r="CV10" s="22">
        <f t="shared" si="20"/>
        <v>0</v>
      </c>
      <c r="CW10" s="22">
        <f t="shared" si="21"/>
        <v>0</v>
      </c>
      <c r="CX10" s="22">
        <f t="shared" si="22"/>
        <v>0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>
        <f t="shared" si="26"/>
        <v>10</v>
      </c>
      <c r="DC10" s="22">
        <f t="shared" si="27"/>
        <v>10</v>
      </c>
      <c r="DE10" s="22">
        <f t="shared" si="49"/>
        <v>0</v>
      </c>
      <c r="DF10" s="22">
        <f t="shared" si="49"/>
        <v>1</v>
      </c>
      <c r="DG10" s="22">
        <f t="shared" si="50"/>
        <v>1</v>
      </c>
      <c r="DH10" s="22">
        <f t="shared" si="51"/>
        <v>0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1</v>
      </c>
    </row>
    <row r="11" spans="1:123" s="22" customFormat="1" ht="15.75" thickBot="1">
      <c r="A11" s="104" t="s">
        <v>181</v>
      </c>
      <c r="B11" s="98">
        <v>9</v>
      </c>
      <c r="C11" s="98" t="s">
        <v>190</v>
      </c>
      <c r="D11" s="99" t="s">
        <v>36</v>
      </c>
      <c r="E11" s="31"/>
      <c r="F11" s="31"/>
      <c r="G11" s="31">
        <v>7</v>
      </c>
      <c r="H11" s="31">
        <v>3</v>
      </c>
      <c r="I11" s="31"/>
      <c r="J11" s="31"/>
      <c r="K11" s="31">
        <v>1</v>
      </c>
      <c r="L11" s="31"/>
      <c r="M11" s="31"/>
      <c r="N11" s="31"/>
      <c r="O11" s="31"/>
      <c r="P11" s="31"/>
      <c r="Q11" s="31"/>
      <c r="R11" s="31"/>
      <c r="S11" s="31"/>
      <c r="T11" s="102" t="s">
        <v>36</v>
      </c>
      <c r="U11" s="31"/>
      <c r="V11" s="31"/>
      <c r="W11" s="31">
        <v>2</v>
      </c>
      <c r="X11" s="31">
        <v>3</v>
      </c>
      <c r="Y11" s="31"/>
      <c r="Z11" s="31"/>
      <c r="AA11" s="31">
        <v>1</v>
      </c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9</v>
      </c>
      <c r="BE11" s="29">
        <f t="shared" si="32"/>
        <v>9</v>
      </c>
      <c r="BF11" s="29">
        <f t="shared" si="2"/>
        <v>6</v>
      </c>
      <c r="BG11" s="29">
        <f t="shared" si="33"/>
        <v>15</v>
      </c>
      <c r="BH11" s="29">
        <f t="shared" si="3"/>
        <v>0</v>
      </c>
      <c r="BI11" s="29">
        <f t="shared" si="3"/>
        <v>0</v>
      </c>
      <c r="BJ11" s="29">
        <f t="shared" si="3"/>
        <v>2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780</v>
      </c>
      <c r="BY11" s="29">
        <f t="shared" si="41"/>
        <v>0</v>
      </c>
      <c r="BZ11" s="29">
        <f t="shared" si="42"/>
        <v>10</v>
      </c>
      <c r="CA11" s="29">
        <f t="shared" si="43"/>
        <v>0</v>
      </c>
      <c r="CB11" s="29">
        <f t="shared" si="44"/>
        <v>0</v>
      </c>
      <c r="CC11" s="30">
        <f t="shared" si="45"/>
        <v>790</v>
      </c>
      <c r="CD11" s="156">
        <f t="shared" si="6"/>
        <v>643.33333333333337</v>
      </c>
      <c r="CE11" s="22">
        <f t="shared" si="46"/>
        <v>3</v>
      </c>
      <c r="CF11" s="156">
        <f t="shared" si="7"/>
        <v>603.33333333333337</v>
      </c>
      <c r="CG11" s="22">
        <f t="shared" si="47"/>
        <v>4</v>
      </c>
      <c r="CH11" s="156">
        <f t="shared" si="8"/>
        <v>563.33333333333337</v>
      </c>
      <c r="CI11" s="22">
        <f t="shared" si="48"/>
        <v>5</v>
      </c>
      <c r="CJ11" s="22">
        <f t="shared" si="9"/>
        <v>14.962121212121213</v>
      </c>
      <c r="CK11" s="22">
        <f t="shared" si="10"/>
        <v>14.962121212121213</v>
      </c>
      <c r="CM11" s="22">
        <f t="shared" si="11"/>
        <v>0</v>
      </c>
      <c r="CN11" s="22">
        <f t="shared" si="12"/>
        <v>0</v>
      </c>
      <c r="CO11" s="22">
        <f t="shared" si="13"/>
        <v>15.254237288135593</v>
      </c>
      <c r="CP11" s="22">
        <f t="shared" si="14"/>
        <v>33.333333333333336</v>
      </c>
      <c r="CQ11" s="22">
        <f t="shared" si="15"/>
        <v>0</v>
      </c>
      <c r="CR11" s="22">
        <f t="shared" si="16"/>
        <v>0</v>
      </c>
      <c r="CS11" s="22">
        <f t="shared" si="17"/>
        <v>33.333333333333336</v>
      </c>
      <c r="CT11" s="22" t="e">
        <f t="shared" si="18"/>
        <v>#DIV/0!</v>
      </c>
      <c r="CU11" s="22" t="e">
        <f t="shared" si="19"/>
        <v>#DIV/0!</v>
      </c>
      <c r="CV11" s="22">
        <f t="shared" si="20"/>
        <v>0</v>
      </c>
      <c r="CW11" s="22">
        <f t="shared" si="21"/>
        <v>0</v>
      </c>
      <c r="CX11" s="22">
        <f t="shared" si="22"/>
        <v>0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>
        <f t="shared" si="26"/>
        <v>0</v>
      </c>
      <c r="DC11" s="22">
        <f t="shared" si="27"/>
        <v>0</v>
      </c>
      <c r="DE11" s="22">
        <f t="shared" si="49"/>
        <v>0</v>
      </c>
      <c r="DF11" s="22">
        <f t="shared" si="49"/>
        <v>0</v>
      </c>
      <c r="DG11" s="22">
        <f t="shared" si="50"/>
        <v>1</v>
      </c>
      <c r="DH11" s="22">
        <f t="shared" si="51"/>
        <v>1</v>
      </c>
      <c r="DI11" s="22">
        <f t="shared" si="28"/>
        <v>0</v>
      </c>
      <c r="DJ11" s="22">
        <f t="shared" si="28"/>
        <v>0</v>
      </c>
      <c r="DK11" s="22">
        <f t="shared" si="28"/>
        <v>1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181</v>
      </c>
      <c r="B12" s="98">
        <v>10</v>
      </c>
      <c r="C12" s="98" t="s">
        <v>191</v>
      </c>
      <c r="D12" s="99" t="s">
        <v>36</v>
      </c>
      <c r="E12" s="41"/>
      <c r="F12" s="41"/>
      <c r="G12" s="41">
        <v>1</v>
      </c>
      <c r="H12" s="41"/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31"/>
      <c r="T12" s="102" t="s">
        <v>36</v>
      </c>
      <c r="U12" s="31"/>
      <c r="V12" s="31"/>
      <c r="W12" s="31">
        <v>2</v>
      </c>
      <c r="X12" s="31"/>
      <c r="Y12" s="31"/>
      <c r="Z12" s="31">
        <v>4</v>
      </c>
      <c r="AA12" s="3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0</v>
      </c>
      <c r="BB12" s="29">
        <f t="shared" si="0"/>
        <v>0</v>
      </c>
      <c r="BC12" s="29">
        <f t="shared" si="31"/>
        <v>0</v>
      </c>
      <c r="BD12" s="29">
        <f t="shared" si="1"/>
        <v>3</v>
      </c>
      <c r="BE12" s="29">
        <f t="shared" si="32"/>
        <v>3</v>
      </c>
      <c r="BF12" s="29">
        <f t="shared" si="2"/>
        <v>0</v>
      </c>
      <c r="BG12" s="29">
        <f t="shared" si="33"/>
        <v>3</v>
      </c>
      <c r="BH12" s="29">
        <f t="shared" si="3"/>
        <v>0</v>
      </c>
      <c r="BI12" s="29">
        <f t="shared" si="3"/>
        <v>4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180</v>
      </c>
      <c r="BY12" s="29">
        <f t="shared" si="41"/>
        <v>30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210</v>
      </c>
      <c r="CD12" s="156">
        <f t="shared" si="6"/>
        <v>63.333333333333343</v>
      </c>
      <c r="CE12" s="22">
        <f t="shared" si="46"/>
        <v>3</v>
      </c>
      <c r="CF12" s="156">
        <f t="shared" si="7"/>
        <v>23.333333333333343</v>
      </c>
      <c r="CG12" s="22">
        <f t="shared" si="47"/>
        <v>4</v>
      </c>
      <c r="CH12" s="156">
        <f t="shared" si="8"/>
        <v>-16.666666666666657</v>
      </c>
      <c r="CI12" s="22" t="str">
        <f t="shared" si="48"/>
        <v>NAO</v>
      </c>
      <c r="CJ12" s="22">
        <f t="shared" si="9"/>
        <v>3.9772727272727271</v>
      </c>
      <c r="CK12" s="22">
        <f t="shared" si="10"/>
        <v>3.9772727272727271</v>
      </c>
      <c r="CM12" s="22">
        <f t="shared" si="11"/>
        <v>0</v>
      </c>
      <c r="CN12" s="22">
        <f t="shared" si="12"/>
        <v>0</v>
      </c>
      <c r="CO12" s="22">
        <f t="shared" si="13"/>
        <v>5.0847457627118651</v>
      </c>
      <c r="CP12" s="22">
        <f t="shared" si="14"/>
        <v>0</v>
      </c>
      <c r="CQ12" s="22">
        <f t="shared" si="15"/>
        <v>0</v>
      </c>
      <c r="CR12" s="22">
        <f t="shared" si="16"/>
        <v>100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>
        <f t="shared" si="20"/>
        <v>0</v>
      </c>
      <c r="CW12" s="22">
        <f t="shared" si="21"/>
        <v>0</v>
      </c>
      <c r="CX12" s="22">
        <f t="shared" si="22"/>
        <v>0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>
        <f t="shared" si="26"/>
        <v>0</v>
      </c>
      <c r="DC12" s="22">
        <f t="shared" si="27"/>
        <v>0</v>
      </c>
      <c r="DE12" s="22">
        <f t="shared" si="49"/>
        <v>0</v>
      </c>
      <c r="DF12" s="22">
        <f t="shared" si="49"/>
        <v>0</v>
      </c>
      <c r="DG12" s="22">
        <f t="shared" si="50"/>
        <v>1</v>
      </c>
      <c r="DH12" s="22">
        <f t="shared" si="51"/>
        <v>0</v>
      </c>
      <c r="DI12" s="22">
        <f t="shared" si="28"/>
        <v>0</v>
      </c>
      <c r="DJ12" s="22">
        <f t="shared" si="28"/>
        <v>1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104" t="s">
        <v>181</v>
      </c>
      <c r="B13" s="98">
        <v>11</v>
      </c>
      <c r="C13" s="98" t="s">
        <v>192</v>
      </c>
      <c r="D13" s="99" t="s">
        <v>36</v>
      </c>
      <c r="E13" s="31"/>
      <c r="F13" s="31">
        <v>1</v>
      </c>
      <c r="G13" s="31">
        <v>3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102" t="s">
        <v>36</v>
      </c>
      <c r="U13" s="31"/>
      <c r="V13" s="31"/>
      <c r="W13" s="31">
        <v>4</v>
      </c>
      <c r="X13" s="31">
        <v>2</v>
      </c>
      <c r="Y13" s="31"/>
      <c r="Z13" s="31"/>
      <c r="AA13" s="31">
        <v>1</v>
      </c>
      <c r="AB13" s="31"/>
      <c r="AC13" s="31"/>
      <c r="AD13" s="31"/>
      <c r="AE13" s="31"/>
      <c r="AF13" s="31"/>
      <c r="AG13" s="31"/>
      <c r="AH13" s="31"/>
      <c r="AI13" s="31">
        <v>1</v>
      </c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2</v>
      </c>
      <c r="BA13" s="28">
        <f t="shared" si="0"/>
        <v>0</v>
      </c>
      <c r="BB13" s="29">
        <f t="shared" si="0"/>
        <v>1</v>
      </c>
      <c r="BC13" s="29">
        <f t="shared" si="31"/>
        <v>1</v>
      </c>
      <c r="BD13" s="29">
        <f t="shared" si="1"/>
        <v>7</v>
      </c>
      <c r="BE13" s="29">
        <f t="shared" si="32"/>
        <v>8</v>
      </c>
      <c r="BF13" s="29">
        <f t="shared" si="2"/>
        <v>2</v>
      </c>
      <c r="BG13" s="29">
        <f t="shared" si="33"/>
        <v>10</v>
      </c>
      <c r="BH13" s="29">
        <f t="shared" si="3"/>
        <v>0</v>
      </c>
      <c r="BI13" s="29">
        <f t="shared" si="3"/>
        <v>0</v>
      </c>
      <c r="BJ13" s="29">
        <f t="shared" si="3"/>
        <v>1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1</v>
      </c>
      <c r="BV13" s="30">
        <f t="shared" si="39"/>
        <v>1</v>
      </c>
      <c r="BX13" s="28">
        <f t="shared" si="40"/>
        <v>580</v>
      </c>
      <c r="BY13" s="29">
        <f t="shared" si="41"/>
        <v>0</v>
      </c>
      <c r="BZ13" s="29">
        <f t="shared" si="42"/>
        <v>5</v>
      </c>
      <c r="CA13" s="29">
        <f t="shared" si="43"/>
        <v>0</v>
      </c>
      <c r="CB13" s="29">
        <f t="shared" si="44"/>
        <v>10</v>
      </c>
      <c r="CC13" s="30">
        <f t="shared" si="45"/>
        <v>595</v>
      </c>
      <c r="CD13" s="156">
        <f t="shared" si="6"/>
        <v>448.33333333333337</v>
      </c>
      <c r="CE13" s="22">
        <f t="shared" si="46"/>
        <v>3</v>
      </c>
      <c r="CF13" s="156">
        <f t="shared" si="7"/>
        <v>408.33333333333337</v>
      </c>
      <c r="CG13" s="22">
        <f t="shared" si="47"/>
        <v>4</v>
      </c>
      <c r="CH13" s="156">
        <f t="shared" si="8"/>
        <v>368.33333333333337</v>
      </c>
      <c r="CI13" s="22">
        <f t="shared" si="48"/>
        <v>5</v>
      </c>
      <c r="CJ13" s="22">
        <f t="shared" si="9"/>
        <v>11.268939393939394</v>
      </c>
      <c r="CK13" s="22">
        <f t="shared" si="10"/>
        <v>11.268939393939394</v>
      </c>
      <c r="CM13" s="22">
        <f t="shared" si="11"/>
        <v>0</v>
      </c>
      <c r="CN13" s="22">
        <f t="shared" si="12"/>
        <v>25</v>
      </c>
      <c r="CO13" s="22">
        <f t="shared" si="13"/>
        <v>11.864406779661017</v>
      </c>
      <c r="CP13" s="22">
        <f t="shared" si="14"/>
        <v>11.111111111111111</v>
      </c>
      <c r="CQ13" s="22">
        <f t="shared" si="15"/>
        <v>0</v>
      </c>
      <c r="CR13" s="22">
        <f t="shared" si="16"/>
        <v>0</v>
      </c>
      <c r="CS13" s="22">
        <f t="shared" si="17"/>
        <v>16.666666666666668</v>
      </c>
      <c r="CT13" s="22" t="e">
        <f t="shared" si="18"/>
        <v>#DIV/0!</v>
      </c>
      <c r="CU13" s="22" t="e">
        <f t="shared" si="19"/>
        <v>#DIV/0!</v>
      </c>
      <c r="CV13" s="22">
        <f t="shared" si="20"/>
        <v>0</v>
      </c>
      <c r="CW13" s="22">
        <f t="shared" si="21"/>
        <v>0</v>
      </c>
      <c r="CX13" s="22">
        <f t="shared" si="22"/>
        <v>0</v>
      </c>
      <c r="CY13" s="22" t="e">
        <f t="shared" si="23"/>
        <v>#DIV/0!</v>
      </c>
      <c r="CZ13" s="22" t="e">
        <f t="shared" si="24"/>
        <v>#DIV/0!</v>
      </c>
      <c r="DA13" s="22" t="e">
        <f t="shared" si="25"/>
        <v>#DIV/0!</v>
      </c>
      <c r="DB13" s="22">
        <f t="shared" si="26"/>
        <v>10</v>
      </c>
      <c r="DC13" s="22">
        <f t="shared" si="27"/>
        <v>10</v>
      </c>
      <c r="DE13" s="22">
        <f t="shared" si="49"/>
        <v>0</v>
      </c>
      <c r="DF13" s="22">
        <f t="shared" si="49"/>
        <v>1</v>
      </c>
      <c r="DG13" s="22">
        <f t="shared" si="50"/>
        <v>1</v>
      </c>
      <c r="DH13" s="22">
        <f t="shared" si="51"/>
        <v>1</v>
      </c>
      <c r="DI13" s="22">
        <f t="shared" si="28"/>
        <v>0</v>
      </c>
      <c r="DJ13" s="22">
        <f t="shared" si="28"/>
        <v>0</v>
      </c>
      <c r="DK13" s="22">
        <f t="shared" si="28"/>
        <v>1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1</v>
      </c>
    </row>
    <row r="14" spans="1:123" s="22" customFormat="1" ht="15.75" thickBot="1">
      <c r="A14" s="104" t="s">
        <v>181</v>
      </c>
      <c r="B14" s="98">
        <v>12</v>
      </c>
      <c r="C14" s="98" t="s">
        <v>193</v>
      </c>
      <c r="D14" s="99" t="s">
        <v>70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102" t="s">
        <v>70</v>
      </c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0</v>
      </c>
      <c r="BA14" s="28">
        <f t="shared" si="0"/>
        <v>0</v>
      </c>
      <c r="BB14" s="29">
        <f t="shared" si="0"/>
        <v>0</v>
      </c>
      <c r="BC14" s="29">
        <f t="shared" si="31"/>
        <v>0</v>
      </c>
      <c r="BD14" s="29">
        <f t="shared" si="1"/>
        <v>0</v>
      </c>
      <c r="BE14" s="29">
        <f t="shared" si="32"/>
        <v>0</v>
      </c>
      <c r="BF14" s="29">
        <f t="shared" si="2"/>
        <v>0</v>
      </c>
      <c r="BG14" s="29">
        <f t="shared" si="33"/>
        <v>0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0</v>
      </c>
      <c r="BV14" s="30">
        <f t="shared" si="39"/>
        <v>0</v>
      </c>
      <c r="BX14" s="28">
        <f t="shared" si="40"/>
        <v>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0</v>
      </c>
      <c r="CC14" s="30" t="str">
        <f t="shared" si="45"/>
        <v/>
      </c>
      <c r="CD14" s="156" t="e">
        <f t="shared" si="6"/>
        <v>#VALUE!</v>
      </c>
      <c r="CE14" s="22" t="str">
        <f t="shared" si="46"/>
        <v xml:space="preserve"> </v>
      </c>
      <c r="CF14" s="156" t="e">
        <f t="shared" si="7"/>
        <v>#VALUE!</v>
      </c>
      <c r="CG14" s="22" t="str">
        <f t="shared" si="47"/>
        <v xml:space="preserve"> </v>
      </c>
      <c r="CH14" s="156" t="e">
        <f t="shared" si="8"/>
        <v>#VALUE!</v>
      </c>
      <c r="CI14" s="22" t="str">
        <f t="shared" si="48"/>
        <v xml:space="preserve"> </v>
      </c>
      <c r="CJ14" s="22" t="e">
        <f t="shared" si="9"/>
        <v>#VALUE!</v>
      </c>
      <c r="CK14" s="22" t="e">
        <f t="shared" si="10"/>
        <v>#VALUE!</v>
      </c>
      <c r="CM14" s="22">
        <f t="shared" si="11"/>
        <v>0</v>
      </c>
      <c r="CN14" s="22">
        <f t="shared" si="12"/>
        <v>0</v>
      </c>
      <c r="CO14" s="22">
        <f t="shared" si="13"/>
        <v>0</v>
      </c>
      <c r="CP14" s="22">
        <f t="shared" si="14"/>
        <v>0</v>
      </c>
      <c r="CQ14" s="22">
        <f t="shared" si="15"/>
        <v>0</v>
      </c>
      <c r="CR14" s="22">
        <f t="shared" si="16"/>
        <v>0</v>
      </c>
      <c r="CS14" s="22">
        <f t="shared" si="17"/>
        <v>0</v>
      </c>
      <c r="CT14" s="22" t="e">
        <f t="shared" si="18"/>
        <v>#DIV/0!</v>
      </c>
      <c r="CU14" s="22" t="e">
        <f t="shared" si="19"/>
        <v>#DIV/0!</v>
      </c>
      <c r="CV14" s="22">
        <f t="shared" si="20"/>
        <v>0</v>
      </c>
      <c r="CW14" s="22">
        <f t="shared" si="21"/>
        <v>0</v>
      </c>
      <c r="CX14" s="22">
        <f t="shared" si="22"/>
        <v>0</v>
      </c>
      <c r="CY14" s="22" t="e">
        <f t="shared" si="23"/>
        <v>#DIV/0!</v>
      </c>
      <c r="CZ14" s="22" t="e">
        <f t="shared" si="24"/>
        <v>#DIV/0!</v>
      </c>
      <c r="DA14" s="22" t="e">
        <f t="shared" si="25"/>
        <v>#DIV/0!</v>
      </c>
      <c r="DB14" s="22">
        <f t="shared" si="26"/>
        <v>0</v>
      </c>
      <c r="DC14" s="22">
        <f t="shared" si="27"/>
        <v>0</v>
      </c>
      <c r="DE14" s="22">
        <f t="shared" si="49"/>
        <v>0</v>
      </c>
      <c r="DF14" s="22">
        <f t="shared" si="49"/>
        <v>0</v>
      </c>
      <c r="DG14" s="22">
        <f t="shared" si="50"/>
        <v>0</v>
      </c>
      <c r="DH14" s="22">
        <f t="shared" si="51"/>
        <v>0</v>
      </c>
      <c r="DI14" s="22">
        <f t="shared" si="28"/>
        <v>0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0</v>
      </c>
    </row>
    <row r="15" spans="1:123" s="22" customFormat="1" ht="15.75" thickBot="1">
      <c r="A15" s="104" t="s">
        <v>181</v>
      </c>
      <c r="B15" s="98">
        <v>13</v>
      </c>
      <c r="C15" s="98" t="s">
        <v>194</v>
      </c>
      <c r="D15" s="102" t="s">
        <v>70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102" t="s">
        <v>70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30"/>
        <v>0</v>
      </c>
      <c r="BA15" s="28">
        <f t="shared" si="0"/>
        <v>0</v>
      </c>
      <c r="BB15" s="29">
        <f t="shared" si="0"/>
        <v>0</v>
      </c>
      <c r="BC15" s="29">
        <f t="shared" si="31"/>
        <v>0</v>
      </c>
      <c r="BD15" s="29">
        <f t="shared" si="1"/>
        <v>0</v>
      </c>
      <c r="BE15" s="29">
        <f t="shared" si="32"/>
        <v>0</v>
      </c>
      <c r="BF15" s="29">
        <f t="shared" si="2"/>
        <v>0</v>
      </c>
      <c r="BG15" s="29">
        <f t="shared" si="33"/>
        <v>0</v>
      </c>
      <c r="BH15" s="29">
        <f t="shared" si="3"/>
        <v>0</v>
      </c>
      <c r="BI15" s="29">
        <f t="shared" si="3"/>
        <v>0</v>
      </c>
      <c r="BJ15" s="29">
        <f t="shared" si="3"/>
        <v>0</v>
      </c>
      <c r="BK15" s="29">
        <f t="shared" si="34"/>
        <v>0</v>
      </c>
      <c r="BL15" s="29">
        <f t="shared" si="34"/>
        <v>0</v>
      </c>
      <c r="BM15" s="29">
        <f t="shared" si="35"/>
        <v>0</v>
      </c>
      <c r="BN15" s="29">
        <f t="shared" si="4"/>
        <v>0</v>
      </c>
      <c r="BO15" s="29">
        <f t="shared" si="4"/>
        <v>0</v>
      </c>
      <c r="BP15" s="29">
        <f t="shared" si="36"/>
        <v>0</v>
      </c>
      <c r="BQ15" s="29">
        <f t="shared" si="37"/>
        <v>0</v>
      </c>
      <c r="BR15" s="29">
        <f t="shared" si="37"/>
        <v>0</v>
      </c>
      <c r="BS15" s="29">
        <f t="shared" si="38"/>
        <v>0</v>
      </c>
      <c r="BT15" s="29">
        <f t="shared" si="5"/>
        <v>0</v>
      </c>
      <c r="BU15" s="30">
        <f t="shared" si="5"/>
        <v>0</v>
      </c>
      <c r="BV15" s="30">
        <f t="shared" si="39"/>
        <v>0</v>
      </c>
      <c r="BX15" s="28">
        <f t="shared" si="40"/>
        <v>0</v>
      </c>
      <c r="BY15" s="29">
        <f t="shared" si="41"/>
        <v>0</v>
      </c>
      <c r="BZ15" s="29">
        <f t="shared" si="42"/>
        <v>0</v>
      </c>
      <c r="CA15" s="29">
        <f t="shared" si="43"/>
        <v>0</v>
      </c>
      <c r="CB15" s="29">
        <f t="shared" si="44"/>
        <v>0</v>
      </c>
      <c r="CC15" s="30" t="str">
        <f t="shared" si="45"/>
        <v/>
      </c>
      <c r="CD15" s="156" t="e">
        <f t="shared" si="6"/>
        <v>#VALUE!</v>
      </c>
      <c r="CE15" s="22" t="str">
        <f t="shared" si="46"/>
        <v xml:space="preserve"> </v>
      </c>
      <c r="CF15" s="156" t="e">
        <f t="shared" si="7"/>
        <v>#VALUE!</v>
      </c>
      <c r="CG15" s="22" t="str">
        <f t="shared" si="47"/>
        <v xml:space="preserve"> </v>
      </c>
      <c r="CH15" s="156" t="e">
        <f t="shared" si="8"/>
        <v>#VALUE!</v>
      </c>
      <c r="CI15" s="22" t="str">
        <f t="shared" si="48"/>
        <v xml:space="preserve"> </v>
      </c>
      <c r="CJ15" s="22" t="e">
        <f t="shared" si="9"/>
        <v>#VALUE!</v>
      </c>
      <c r="CK15" s="22" t="e">
        <f t="shared" si="10"/>
        <v>#VALUE!</v>
      </c>
      <c r="CM15" s="22">
        <f t="shared" si="11"/>
        <v>0</v>
      </c>
      <c r="CN15" s="22">
        <f t="shared" si="12"/>
        <v>0</v>
      </c>
      <c r="CO15" s="22">
        <f t="shared" si="13"/>
        <v>0</v>
      </c>
      <c r="CP15" s="22">
        <f t="shared" si="14"/>
        <v>0</v>
      </c>
      <c r="CQ15" s="22">
        <f t="shared" si="15"/>
        <v>0</v>
      </c>
      <c r="CR15" s="22">
        <f t="shared" si="16"/>
        <v>0</v>
      </c>
      <c r="CS15" s="22">
        <f t="shared" si="17"/>
        <v>0</v>
      </c>
      <c r="CT15" s="22" t="e">
        <f t="shared" si="18"/>
        <v>#DIV/0!</v>
      </c>
      <c r="CU15" s="22" t="e">
        <f t="shared" si="19"/>
        <v>#DIV/0!</v>
      </c>
      <c r="CV15" s="22">
        <f t="shared" si="20"/>
        <v>0</v>
      </c>
      <c r="CW15" s="22">
        <f t="shared" si="21"/>
        <v>0</v>
      </c>
      <c r="CX15" s="22">
        <f t="shared" si="22"/>
        <v>0</v>
      </c>
      <c r="CY15" s="22" t="e">
        <f t="shared" si="23"/>
        <v>#DIV/0!</v>
      </c>
      <c r="CZ15" s="22" t="e">
        <f t="shared" si="24"/>
        <v>#DIV/0!</v>
      </c>
      <c r="DA15" s="22" t="e">
        <f t="shared" si="25"/>
        <v>#DIV/0!</v>
      </c>
      <c r="DB15" s="22">
        <f t="shared" si="26"/>
        <v>0</v>
      </c>
      <c r="DC15" s="22">
        <f t="shared" si="27"/>
        <v>0</v>
      </c>
      <c r="DE15" s="22">
        <f t="shared" si="49"/>
        <v>0</v>
      </c>
      <c r="DF15" s="22">
        <f t="shared" si="49"/>
        <v>0</v>
      </c>
      <c r="DG15" s="22">
        <f t="shared" si="50"/>
        <v>0</v>
      </c>
      <c r="DH15" s="22">
        <f t="shared" si="51"/>
        <v>0</v>
      </c>
      <c r="DI15" s="22">
        <f t="shared" si="28"/>
        <v>0</v>
      </c>
      <c r="DJ15" s="22">
        <f t="shared" si="28"/>
        <v>0</v>
      </c>
      <c r="DK15" s="22">
        <f t="shared" si="28"/>
        <v>0</v>
      </c>
      <c r="DL15" s="22">
        <f t="shared" si="28"/>
        <v>0</v>
      </c>
      <c r="DM15" s="22">
        <f t="shared" si="28"/>
        <v>0</v>
      </c>
      <c r="DN15" s="22">
        <f t="shared" si="29"/>
        <v>0</v>
      </c>
      <c r="DO15" s="22">
        <f t="shared" si="52"/>
        <v>0</v>
      </c>
      <c r="DP15" s="22">
        <f t="shared" si="52"/>
        <v>0</v>
      </c>
      <c r="DQ15" s="22">
        <f t="shared" si="52"/>
        <v>0</v>
      </c>
      <c r="DR15" s="22">
        <f t="shared" si="53"/>
        <v>0</v>
      </c>
      <c r="DS15" s="22">
        <f t="shared" si="54"/>
        <v>0</v>
      </c>
    </row>
    <row r="16" spans="1:123" s="22" customFormat="1" ht="15.75" thickBot="1">
      <c r="A16" s="104" t="s">
        <v>181</v>
      </c>
      <c r="B16" s="98">
        <v>14</v>
      </c>
      <c r="C16" s="98" t="s">
        <v>195</v>
      </c>
      <c r="D16" s="102" t="s">
        <v>70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02" t="s">
        <v>70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30"/>
        <v>0</v>
      </c>
      <c r="BA16" s="28">
        <f t="shared" si="0"/>
        <v>0</v>
      </c>
      <c r="BB16" s="29">
        <f t="shared" si="0"/>
        <v>0</v>
      </c>
      <c r="BC16" s="29">
        <f t="shared" si="31"/>
        <v>0</v>
      </c>
      <c r="BD16" s="29">
        <f t="shared" si="1"/>
        <v>0</v>
      </c>
      <c r="BE16" s="29">
        <f t="shared" si="32"/>
        <v>0</v>
      </c>
      <c r="BF16" s="29">
        <f t="shared" si="2"/>
        <v>0</v>
      </c>
      <c r="BG16" s="29">
        <f t="shared" si="33"/>
        <v>0</v>
      </c>
      <c r="BH16" s="29">
        <f t="shared" si="3"/>
        <v>0</v>
      </c>
      <c r="BI16" s="29">
        <f t="shared" si="3"/>
        <v>0</v>
      </c>
      <c r="BJ16" s="29">
        <f t="shared" si="3"/>
        <v>0</v>
      </c>
      <c r="BK16" s="29">
        <f t="shared" si="34"/>
        <v>0</v>
      </c>
      <c r="BL16" s="29">
        <f t="shared" si="34"/>
        <v>0</v>
      </c>
      <c r="BM16" s="29">
        <f t="shared" si="35"/>
        <v>0</v>
      </c>
      <c r="BN16" s="29">
        <f t="shared" si="4"/>
        <v>0</v>
      </c>
      <c r="BO16" s="29">
        <f t="shared" si="4"/>
        <v>0</v>
      </c>
      <c r="BP16" s="29">
        <f t="shared" si="36"/>
        <v>0</v>
      </c>
      <c r="BQ16" s="29">
        <f t="shared" si="37"/>
        <v>0</v>
      </c>
      <c r="BR16" s="29">
        <f t="shared" si="37"/>
        <v>0</v>
      </c>
      <c r="BS16" s="29">
        <f t="shared" si="38"/>
        <v>0</v>
      </c>
      <c r="BT16" s="29">
        <f t="shared" si="5"/>
        <v>0</v>
      </c>
      <c r="BU16" s="30">
        <f t="shared" si="5"/>
        <v>0</v>
      </c>
      <c r="BV16" s="30">
        <f t="shared" si="39"/>
        <v>0</v>
      </c>
      <c r="BX16" s="28">
        <f t="shared" si="40"/>
        <v>0</v>
      </c>
      <c r="BY16" s="29">
        <f t="shared" si="41"/>
        <v>0</v>
      </c>
      <c r="BZ16" s="29">
        <f t="shared" si="42"/>
        <v>0</v>
      </c>
      <c r="CA16" s="29">
        <f t="shared" si="43"/>
        <v>0</v>
      </c>
      <c r="CB16" s="29">
        <f t="shared" si="44"/>
        <v>0</v>
      </c>
      <c r="CC16" s="30" t="str">
        <f t="shared" si="45"/>
        <v/>
      </c>
      <c r="CD16" s="156" t="e">
        <f t="shared" si="6"/>
        <v>#VALUE!</v>
      </c>
      <c r="CE16" s="22" t="str">
        <f t="shared" si="46"/>
        <v xml:space="preserve"> </v>
      </c>
      <c r="CF16" s="156" t="e">
        <f t="shared" si="7"/>
        <v>#VALUE!</v>
      </c>
      <c r="CG16" s="22" t="str">
        <f t="shared" si="47"/>
        <v xml:space="preserve"> </v>
      </c>
      <c r="CH16" s="156" t="e">
        <f t="shared" si="8"/>
        <v>#VALUE!</v>
      </c>
      <c r="CI16" s="22" t="str">
        <f t="shared" si="48"/>
        <v xml:space="preserve"> </v>
      </c>
      <c r="CJ16" s="22" t="e">
        <f t="shared" si="9"/>
        <v>#VALUE!</v>
      </c>
      <c r="CK16" s="22" t="e">
        <f t="shared" si="10"/>
        <v>#VALUE!</v>
      </c>
      <c r="CM16" s="22">
        <f t="shared" si="11"/>
        <v>0</v>
      </c>
      <c r="CN16" s="22">
        <f t="shared" si="12"/>
        <v>0</v>
      </c>
      <c r="CO16" s="22">
        <f t="shared" si="13"/>
        <v>0</v>
      </c>
      <c r="CP16" s="22">
        <f t="shared" si="14"/>
        <v>0</v>
      </c>
      <c r="CQ16" s="22">
        <f t="shared" si="15"/>
        <v>0</v>
      </c>
      <c r="CR16" s="22">
        <f t="shared" si="16"/>
        <v>0</v>
      </c>
      <c r="CS16" s="22">
        <f t="shared" si="17"/>
        <v>0</v>
      </c>
      <c r="CT16" s="22" t="e">
        <f t="shared" si="18"/>
        <v>#DIV/0!</v>
      </c>
      <c r="CU16" s="22" t="e">
        <f t="shared" si="19"/>
        <v>#DIV/0!</v>
      </c>
      <c r="CV16" s="22">
        <f t="shared" si="20"/>
        <v>0</v>
      </c>
      <c r="CW16" s="22">
        <f t="shared" si="21"/>
        <v>0</v>
      </c>
      <c r="CX16" s="22">
        <f t="shared" si="22"/>
        <v>0</v>
      </c>
      <c r="CY16" s="22" t="e">
        <f t="shared" si="23"/>
        <v>#DIV/0!</v>
      </c>
      <c r="CZ16" s="22" t="e">
        <f t="shared" si="24"/>
        <v>#DIV/0!</v>
      </c>
      <c r="DA16" s="22" t="e">
        <f t="shared" si="25"/>
        <v>#DIV/0!</v>
      </c>
      <c r="DB16" s="22">
        <f t="shared" si="26"/>
        <v>0</v>
      </c>
      <c r="DC16" s="22">
        <f t="shared" si="27"/>
        <v>0</v>
      </c>
      <c r="DE16" s="22">
        <f t="shared" si="49"/>
        <v>0</v>
      </c>
      <c r="DF16" s="22">
        <f t="shared" si="49"/>
        <v>0</v>
      </c>
      <c r="DG16" s="22">
        <f t="shared" si="50"/>
        <v>0</v>
      </c>
      <c r="DH16" s="22">
        <f t="shared" si="51"/>
        <v>0</v>
      </c>
      <c r="DI16" s="22">
        <f t="shared" si="28"/>
        <v>0</v>
      </c>
      <c r="DJ16" s="22">
        <f t="shared" si="28"/>
        <v>0</v>
      </c>
      <c r="DK16" s="22">
        <f t="shared" si="28"/>
        <v>0</v>
      </c>
      <c r="DL16" s="22">
        <f t="shared" si="28"/>
        <v>0</v>
      </c>
      <c r="DM16" s="22">
        <f t="shared" si="28"/>
        <v>0</v>
      </c>
      <c r="DN16" s="22">
        <f t="shared" si="29"/>
        <v>0</v>
      </c>
      <c r="DO16" s="22">
        <f t="shared" si="52"/>
        <v>0</v>
      </c>
      <c r="DP16" s="22">
        <f t="shared" si="52"/>
        <v>0</v>
      </c>
      <c r="DQ16" s="22">
        <f t="shared" si="52"/>
        <v>0</v>
      </c>
      <c r="DR16" s="22">
        <f t="shared" si="53"/>
        <v>0</v>
      </c>
      <c r="DS16" s="22">
        <f t="shared" si="54"/>
        <v>0</v>
      </c>
    </row>
    <row r="17" spans="1:107" ht="15.75" thickBot="1">
      <c r="A17" s="42"/>
      <c r="B17" s="43"/>
      <c r="C17" s="44"/>
      <c r="D17" s="45"/>
      <c r="E17" s="46"/>
      <c r="F17" s="47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8"/>
      <c r="U17" s="47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8"/>
      <c r="AK17" s="47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8">
        <f>SUM(AZ3:AZ16)</f>
        <v>22</v>
      </c>
      <c r="BA17" s="49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50"/>
      <c r="BW17" s="42"/>
      <c r="BX17" s="43"/>
      <c r="BY17" s="43"/>
      <c r="BZ17" s="43"/>
      <c r="CA17" s="43"/>
      <c r="CB17" s="43"/>
      <c r="CC17" s="43"/>
      <c r="CD17" s="42"/>
      <c r="CE17" s="42"/>
      <c r="CF17" s="42"/>
      <c r="CG17" s="42"/>
      <c r="CH17" s="42"/>
      <c r="CI17" s="42"/>
    </row>
    <row r="18" spans="1:107" ht="15.75" thickBot="1">
      <c r="C18" s="7" t="s">
        <v>37</v>
      </c>
      <c r="D18" s="7"/>
      <c r="E18" s="51"/>
      <c r="F18" s="51">
        <v>1</v>
      </c>
      <c r="G18" s="51">
        <v>7</v>
      </c>
      <c r="H18" s="51">
        <v>1</v>
      </c>
      <c r="I18" s="51"/>
      <c r="J18" s="51"/>
      <c r="K18" s="46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>
        <v>20</v>
      </c>
      <c r="X18" s="51">
        <v>10</v>
      </c>
      <c r="Y18" s="51"/>
      <c r="Z18" s="51"/>
      <c r="AA18" s="51">
        <v>2</v>
      </c>
      <c r="AB18" s="51"/>
      <c r="AC18" s="84"/>
      <c r="AD18" s="84"/>
      <c r="AE18" s="84"/>
      <c r="AF18" s="84"/>
      <c r="AG18" s="84"/>
      <c r="AH18" s="84"/>
      <c r="AI18" s="84"/>
      <c r="AJ18" s="8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7">
        <f>AZ17/2</f>
        <v>11</v>
      </c>
      <c r="BA18" s="1">
        <f t="shared" ref="BA18:BB18" si="55">SUM(E18,U18,AK18)</f>
        <v>0</v>
      </c>
      <c r="BB18" s="52">
        <f t="shared" si="55"/>
        <v>1</v>
      </c>
      <c r="BC18" s="52"/>
      <c r="BD18" s="52">
        <f>SUM(G18,W18,AM18)</f>
        <v>27</v>
      </c>
      <c r="BE18" s="52"/>
      <c r="BF18" s="52">
        <f>SUM(H18,X18,AN18)</f>
        <v>11</v>
      </c>
      <c r="BG18" s="52"/>
      <c r="BH18" s="52">
        <f>SUM(I18,Y18,AO18)</f>
        <v>0</v>
      </c>
      <c r="BI18" s="52">
        <f>SUM(J18,Z18,AP18)</f>
        <v>0</v>
      </c>
      <c r="BJ18" s="52">
        <f>SUM(K18,AA18,AQ18)</f>
        <v>2</v>
      </c>
      <c r="BK18" s="53">
        <f>SUM(AR18,AB18,L18)</f>
        <v>0</v>
      </c>
      <c r="BL18" s="53">
        <f>SUM(AS18,AC18,M18)</f>
        <v>0</v>
      </c>
      <c r="BM18" s="53"/>
      <c r="BN18" s="53">
        <f>SUM(AT18,AD18,N18)</f>
        <v>0</v>
      </c>
      <c r="BO18" s="53"/>
      <c r="BP18" s="53">
        <f>SUM(AU18,AE18,O18)</f>
        <v>0</v>
      </c>
      <c r="BQ18" s="53">
        <f>SUM(AV18,AF18,P18)</f>
        <v>0</v>
      </c>
      <c r="BR18" s="53">
        <f>SUM(AW18,AG18,Q18)</f>
        <v>0</v>
      </c>
      <c r="BS18" s="53"/>
      <c r="BT18" s="53">
        <f>SUM(AX18,AH18,R18)</f>
        <v>0</v>
      </c>
      <c r="BU18" s="53"/>
      <c r="BV18" s="54">
        <f>SUM(AY18,AI18,S18)</f>
        <v>0</v>
      </c>
      <c r="CA18" s="55"/>
      <c r="CB18" s="55"/>
      <c r="CC18">
        <f>SUM(CC3:CC16)</f>
        <v>5280</v>
      </c>
    </row>
    <row r="19" spans="1:107">
      <c r="BI19" s="20"/>
      <c r="BY19" s="20"/>
      <c r="CJ19" t="e">
        <f>SUM(CJ3:CJ16)</f>
        <v>#VALUE!</v>
      </c>
      <c r="CK19" t="e">
        <f>SUM(CK3:CK16)</f>
        <v>#VALUE!</v>
      </c>
      <c r="CM19">
        <f t="shared" ref="CM19:DC19" si="56">SUM(CM3:CM16)</f>
        <v>100</v>
      </c>
      <c r="CN19">
        <f t="shared" si="56"/>
        <v>100</v>
      </c>
      <c r="CO19">
        <f t="shared" si="56"/>
        <v>100</v>
      </c>
      <c r="CP19">
        <f t="shared" si="56"/>
        <v>100</v>
      </c>
      <c r="CQ19">
        <f t="shared" si="56"/>
        <v>100</v>
      </c>
      <c r="CR19">
        <f t="shared" si="56"/>
        <v>100</v>
      </c>
      <c r="CS19">
        <f t="shared" si="56"/>
        <v>100.00000000000001</v>
      </c>
      <c r="CT19" t="e">
        <f t="shared" si="56"/>
        <v>#DIV/0!</v>
      </c>
      <c r="CU19" t="e">
        <f t="shared" si="56"/>
        <v>#DIV/0!</v>
      </c>
      <c r="CV19">
        <f t="shared" si="56"/>
        <v>100</v>
      </c>
      <c r="CW19">
        <f t="shared" si="56"/>
        <v>100</v>
      </c>
      <c r="CX19">
        <f t="shared" si="56"/>
        <v>100</v>
      </c>
      <c r="CY19" t="e">
        <f t="shared" si="56"/>
        <v>#DIV/0!</v>
      </c>
      <c r="CZ19" t="e">
        <f t="shared" si="56"/>
        <v>#DIV/0!</v>
      </c>
      <c r="DA19" t="e">
        <f t="shared" si="56"/>
        <v>#DIV/0!</v>
      </c>
      <c r="DB19">
        <f t="shared" si="56"/>
        <v>100</v>
      </c>
      <c r="DC19">
        <f t="shared" si="56"/>
        <v>100</v>
      </c>
    </row>
    <row r="20" spans="1:107" ht="15.75" thickBot="1"/>
    <row r="21" spans="1:107" ht="15.75" thickBot="1">
      <c r="D21" t="s">
        <v>38</v>
      </c>
      <c r="E21" t="s">
        <v>39</v>
      </c>
      <c r="F21" t="s">
        <v>40</v>
      </c>
      <c r="U21" s="55"/>
      <c r="BA21" s="16" t="s">
        <v>8</v>
      </c>
      <c r="BB21" s="17" t="s">
        <v>9</v>
      </c>
      <c r="BC21" s="17"/>
      <c r="BD21" s="17" t="s">
        <v>10</v>
      </c>
      <c r="BE21" s="17"/>
      <c r="BF21" s="17" t="s">
        <v>11</v>
      </c>
      <c r="BG21" s="17"/>
      <c r="BH21" s="17" t="s">
        <v>12</v>
      </c>
      <c r="BI21" s="17" t="s">
        <v>13</v>
      </c>
      <c r="BJ21" s="17" t="s">
        <v>14</v>
      </c>
      <c r="BK21" s="17" t="s">
        <v>15</v>
      </c>
      <c r="BL21" s="17" t="s">
        <v>16</v>
      </c>
      <c r="BM21" s="17"/>
      <c r="BN21" s="17" t="s">
        <v>17</v>
      </c>
      <c r="BO21" s="17"/>
      <c r="BP21" s="17" t="s">
        <v>27</v>
      </c>
      <c r="BQ21" s="17" t="s">
        <v>19</v>
      </c>
      <c r="BR21" s="17" t="s">
        <v>20</v>
      </c>
      <c r="BS21" s="17"/>
      <c r="BT21" s="17" t="s">
        <v>21</v>
      </c>
      <c r="BU21" s="17"/>
      <c r="BV21" s="19" t="s">
        <v>22</v>
      </c>
      <c r="BW21" s="189" t="s">
        <v>41</v>
      </c>
      <c r="BX21" s="190"/>
      <c r="BY21" s="190"/>
      <c r="BZ21" s="190"/>
      <c r="CA21" s="191"/>
      <c r="CB21" s="176" t="s">
        <v>288</v>
      </c>
      <c r="CC21" s="177"/>
    </row>
    <row r="22" spans="1:107" ht="15.75" thickBot="1">
      <c r="D22">
        <v>2007</v>
      </c>
      <c r="E22">
        <v>2008</v>
      </c>
      <c r="F22">
        <v>2009</v>
      </c>
      <c r="G22" t="s">
        <v>42</v>
      </c>
      <c r="AY22" s="178" t="s">
        <v>43</v>
      </c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  <c r="BN22" s="179"/>
      <c r="BO22" s="179"/>
      <c r="BP22" s="179"/>
      <c r="BQ22" s="179"/>
      <c r="BR22" s="179"/>
      <c r="BS22" s="179"/>
      <c r="BT22" s="179"/>
      <c r="BU22" s="179"/>
      <c r="BV22" s="179"/>
      <c r="BW22" s="180" t="s">
        <v>44</v>
      </c>
      <c r="BX22" s="181"/>
      <c r="BY22" s="56"/>
      <c r="BZ22" s="56"/>
      <c r="CA22" s="57">
        <f>SUM(BA24:BV24)</f>
        <v>72</v>
      </c>
      <c r="CB22" s="157">
        <v>0.8</v>
      </c>
      <c r="CC22" s="60">
        <f>PERCENTILE($CC$1:$CC16,0.8)</f>
        <v>760</v>
      </c>
    </row>
    <row r="23" spans="1:107" ht="15.75" thickBot="1">
      <c r="C23" t="s">
        <v>45</v>
      </c>
      <c r="D23">
        <f>COUNTIF(D3:D16,"P")</f>
        <v>11</v>
      </c>
      <c r="E23">
        <f>COUNTIF(T3:T16,"P")</f>
        <v>11</v>
      </c>
      <c r="G23">
        <f>AVERAGE(D23:F23)</f>
        <v>11</v>
      </c>
      <c r="AP23" s="55"/>
      <c r="AQ23" s="55"/>
      <c r="AR23" s="55"/>
      <c r="AS23" s="55"/>
      <c r="AT23" s="55"/>
      <c r="AU23" s="55"/>
      <c r="AV23" s="55"/>
      <c r="AW23" s="55"/>
      <c r="AX23" s="55"/>
      <c r="AY23" s="1" t="s">
        <v>46</v>
      </c>
      <c r="AZ23" s="58"/>
      <c r="BA23" s="59">
        <f>SUM(BA3:BA16)</f>
        <v>3</v>
      </c>
      <c r="BB23" s="59">
        <f>SUM(BB3:BB16)</f>
        <v>4</v>
      </c>
      <c r="BC23" s="59"/>
      <c r="BD23" s="59">
        <f>SUM(BD3:BD16)</f>
        <v>59</v>
      </c>
      <c r="BE23" s="59"/>
      <c r="BF23" s="59">
        <f>SUM(BF3:BF16)</f>
        <v>18</v>
      </c>
      <c r="BG23" s="59"/>
      <c r="BH23" s="59">
        <f>SUM(BH3:BH16)</f>
        <v>5</v>
      </c>
      <c r="BI23" s="59">
        <f>SUM(BI3:BI16)</f>
        <v>4</v>
      </c>
      <c r="BJ23" s="59">
        <f>SUM(BJ3:BJ16)</f>
        <v>6</v>
      </c>
      <c r="BK23" s="59">
        <f>SUM(BK3:BK16)</f>
        <v>0</v>
      </c>
      <c r="BL23" s="59">
        <f>SUM(BL3:BL16)</f>
        <v>0</v>
      </c>
      <c r="BM23" s="59"/>
      <c r="BN23" s="59">
        <f>SUM(BN3:BN16)</f>
        <v>2</v>
      </c>
      <c r="BO23" s="59">
        <f>SUM(BO3:BO16)</f>
        <v>2</v>
      </c>
      <c r="BP23" s="59">
        <f>SUM(BP3:BP16)</f>
        <v>2</v>
      </c>
      <c r="BQ23" s="59">
        <f>SUM(BQ3:BQ16)</f>
        <v>0</v>
      </c>
      <c r="BR23" s="59">
        <f>SUM(BR3:BR16)</f>
        <v>0</v>
      </c>
      <c r="BS23" s="59"/>
      <c r="BT23" s="59">
        <f>SUM(BT3:BT16)</f>
        <v>0</v>
      </c>
      <c r="BU23" s="59">
        <f>SUM(BU3:BU16)</f>
        <v>10</v>
      </c>
      <c r="BV23" s="59">
        <f>SUM(BV3:BV16)</f>
        <v>10</v>
      </c>
      <c r="BW23" s="192" t="s">
        <v>29</v>
      </c>
      <c r="BX23" s="193"/>
      <c r="BY23" s="60"/>
      <c r="BZ23" s="60"/>
      <c r="CA23" s="61">
        <f>SUM(BA24:BJ24)</f>
        <v>58</v>
      </c>
      <c r="CB23" s="167">
        <v>0.75</v>
      </c>
      <c r="CC23" s="60">
        <f>PERCENTILE($CC$1:$CC16,0.75)</f>
        <v>735</v>
      </c>
    </row>
    <row r="24" spans="1:107" ht="15.75" thickBot="1">
      <c r="C24" t="s">
        <v>47</v>
      </c>
      <c r="D24">
        <f>COUNTIF(D3:D16,"C")</f>
        <v>3</v>
      </c>
      <c r="E24">
        <f>COUNTIF(T3:T16,"C")</f>
        <v>3</v>
      </c>
      <c r="F24">
        <f>COUNTIF(A3:AJ16,"C")</f>
        <v>6</v>
      </c>
      <c r="G24">
        <f>AVERAGE(D24:F24)</f>
        <v>4</v>
      </c>
      <c r="AP24" s="55"/>
      <c r="AQ24" s="55"/>
      <c r="AR24" s="55"/>
      <c r="AS24" s="55"/>
      <c r="AT24" s="55"/>
      <c r="AU24" s="55"/>
      <c r="AV24" s="55"/>
      <c r="AW24" s="55"/>
      <c r="AX24" s="55"/>
      <c r="AY24" s="1" t="s">
        <v>48</v>
      </c>
      <c r="AZ24" s="58"/>
      <c r="BA24" s="52">
        <f>BA23-BA18</f>
        <v>3</v>
      </c>
      <c r="BB24" s="52">
        <f t="shared" ref="BB24:BV24" si="57">BB23-BB18</f>
        <v>3</v>
      </c>
      <c r="BC24" s="52"/>
      <c r="BD24" s="52">
        <f t="shared" si="57"/>
        <v>32</v>
      </c>
      <c r="BE24" s="52"/>
      <c r="BF24" s="52">
        <f t="shared" si="57"/>
        <v>7</v>
      </c>
      <c r="BG24" s="52"/>
      <c r="BH24" s="52">
        <f t="shared" si="57"/>
        <v>5</v>
      </c>
      <c r="BI24" s="52">
        <f t="shared" si="57"/>
        <v>4</v>
      </c>
      <c r="BJ24" s="52">
        <f t="shared" si="57"/>
        <v>4</v>
      </c>
      <c r="BK24" s="52">
        <f t="shared" si="57"/>
        <v>0</v>
      </c>
      <c r="BL24" s="52">
        <f t="shared" si="57"/>
        <v>0</v>
      </c>
      <c r="BM24" s="52"/>
      <c r="BN24" s="52">
        <f t="shared" si="57"/>
        <v>2</v>
      </c>
      <c r="BO24" s="52"/>
      <c r="BP24" s="52">
        <f t="shared" si="57"/>
        <v>2</v>
      </c>
      <c r="BQ24" s="52">
        <f t="shared" si="57"/>
        <v>0</v>
      </c>
      <c r="BR24" s="52">
        <f t="shared" si="57"/>
        <v>0</v>
      </c>
      <c r="BS24" s="52"/>
      <c r="BT24" s="52">
        <f t="shared" si="57"/>
        <v>0</v>
      </c>
      <c r="BU24" s="52"/>
      <c r="BV24" s="52">
        <f t="shared" si="57"/>
        <v>10</v>
      </c>
      <c r="BW24" s="192" t="s">
        <v>49</v>
      </c>
      <c r="BX24" s="193"/>
      <c r="BY24" s="60"/>
      <c r="BZ24" s="60"/>
      <c r="CA24" s="61">
        <f>SUM(BK24:BP24)</f>
        <v>4</v>
      </c>
      <c r="CB24" s="157">
        <v>0.7</v>
      </c>
      <c r="CC24" s="60">
        <f>PERCENTILE($CC$1:$CC16,0.7)</f>
        <v>710</v>
      </c>
    </row>
    <row r="25" spans="1:107" ht="15.75" thickBot="1">
      <c r="C25" t="s">
        <v>50</v>
      </c>
      <c r="D25">
        <f>COUNTIF(D3:D16,"V")</f>
        <v>0</v>
      </c>
      <c r="E25">
        <f>COUNTIF(T3:T16,"V")</f>
        <v>0</v>
      </c>
      <c r="F25">
        <f>COUNTIF(AJ3:AJ16,"V")</f>
        <v>0</v>
      </c>
      <c r="G25">
        <f>AVERAGE(D25:F25)</f>
        <v>0</v>
      </c>
      <c r="AP25" s="55"/>
      <c r="AQ25" s="55"/>
      <c r="AR25" s="55"/>
      <c r="AS25" s="55"/>
      <c r="AT25" s="55"/>
      <c r="AU25" s="55"/>
      <c r="AV25" s="55"/>
      <c r="AW25" s="55"/>
      <c r="AX25" s="55"/>
      <c r="AY25" s="1" t="s">
        <v>51</v>
      </c>
      <c r="AZ25" s="58"/>
      <c r="BA25" s="58">
        <f>BA24*100</f>
        <v>300</v>
      </c>
      <c r="BB25" s="5">
        <f>BB24*80</f>
        <v>240</v>
      </c>
      <c r="BC25" s="5"/>
      <c r="BD25" s="5">
        <f>BD24*60</f>
        <v>1920</v>
      </c>
      <c r="BE25" s="5"/>
      <c r="BF25" s="5">
        <f>BF24*40</f>
        <v>280</v>
      </c>
      <c r="BG25" s="5"/>
      <c r="BH25" s="5">
        <f>BH24*20</f>
        <v>100</v>
      </c>
      <c r="BI25" s="5">
        <f>BI24*10</f>
        <v>40</v>
      </c>
      <c r="BJ25" s="5">
        <f>BJ24*5</f>
        <v>20</v>
      </c>
      <c r="BK25" s="5">
        <f>BK24*200</f>
        <v>0</v>
      </c>
      <c r="BL25" s="5">
        <f>BL24*100</f>
        <v>0</v>
      </c>
      <c r="BM25" s="5"/>
      <c r="BN25" s="5">
        <f>BN24*50</f>
        <v>100</v>
      </c>
      <c r="BO25" s="5"/>
      <c r="BP25" s="5">
        <f>BP24*25</f>
        <v>50</v>
      </c>
      <c r="BQ25" s="5">
        <f>BQ24*100</f>
        <v>0</v>
      </c>
      <c r="BR25" s="5">
        <f>BR24*50</f>
        <v>0</v>
      </c>
      <c r="BS25" s="5"/>
      <c r="BT25" s="5">
        <f>BT24*25</f>
        <v>0</v>
      </c>
      <c r="BU25" s="5"/>
      <c r="BV25" s="1">
        <f>BV24*10</f>
        <v>100</v>
      </c>
      <c r="BW25" s="194" t="s">
        <v>52</v>
      </c>
      <c r="BX25" s="195"/>
      <c r="BY25" s="62"/>
      <c r="BZ25" s="62"/>
      <c r="CA25" s="63">
        <f>SUM(BQ24:BV24)</f>
        <v>10</v>
      </c>
      <c r="CB25" s="157">
        <v>0.6</v>
      </c>
      <c r="CC25" s="60">
        <f>PERCENTILE($CC$1:$CC16,0.6)</f>
        <v>595</v>
      </c>
    </row>
    <row r="26" spans="1:107" ht="15.75" thickBot="1">
      <c r="C26" t="s">
        <v>34</v>
      </c>
      <c r="D26">
        <f>SUM(D23:D25)</f>
        <v>14</v>
      </c>
      <c r="E26">
        <f>SUM(E23:E25)</f>
        <v>14</v>
      </c>
      <c r="G26">
        <f>AVERAGE(D26:F26)</f>
        <v>14</v>
      </c>
      <c r="AY26" s="64" t="s">
        <v>53</v>
      </c>
      <c r="AZ26" s="65"/>
      <c r="BA26" s="58">
        <f>SUM(BA25:BV25)</f>
        <v>3150</v>
      </c>
      <c r="BB26" s="66">
        <f>BA26/AZ18</f>
        <v>286.36363636363637</v>
      </c>
      <c r="BC26" s="32"/>
      <c r="BW26" s="196" t="s">
        <v>51</v>
      </c>
      <c r="BX26" s="67" t="s">
        <v>54</v>
      </c>
      <c r="BY26" s="56"/>
      <c r="BZ26" s="56"/>
      <c r="CA26" s="68">
        <f>AVERAGE(CC3:CC16)</f>
        <v>480</v>
      </c>
      <c r="CB26" s="157">
        <v>0.5</v>
      </c>
      <c r="CC26" s="60">
        <f>PERCENTILE($CC$1:$CC16,0.5)</f>
        <v>330</v>
      </c>
    </row>
    <row r="27" spans="1:107" ht="15.75" thickBot="1">
      <c r="AY27" s="6"/>
      <c r="AZ27" s="8"/>
      <c r="BA27" s="5">
        <f>(SUM($AZ$3:$AZ$16))*($CE$2/3)</f>
        <v>1613.3333333333333</v>
      </c>
      <c r="BB27" s="199" t="str">
        <f>IF(BA26&gt;BA27,"ATINGE CONCEITO 3","NAO")</f>
        <v>ATINGE CONCEITO 3</v>
      </c>
      <c r="BC27" s="200"/>
      <c r="BD27" s="200"/>
      <c r="BE27" s="200"/>
      <c r="BF27" s="200"/>
      <c r="BG27" s="200"/>
      <c r="BH27" s="200"/>
      <c r="BW27" s="197"/>
      <c r="BX27" s="69" t="s">
        <v>55</v>
      </c>
      <c r="BY27" s="60"/>
      <c r="BZ27" s="60"/>
      <c r="CA27" s="61">
        <f>QUARTILE(CC3:CC16,1)</f>
        <v>260</v>
      </c>
      <c r="CB27" s="157">
        <v>0.4</v>
      </c>
      <c r="CC27" s="60">
        <f>PERCENTILE($CC$1:$CC16,0.4)</f>
        <v>320</v>
      </c>
    </row>
    <row r="28" spans="1:107" ht="15.75" thickBot="1">
      <c r="AY28" s="70" t="s">
        <v>56</v>
      </c>
      <c r="AZ28" s="71"/>
      <c r="BA28" s="5">
        <f>(SUM($AZ$3:$AZ$16))*($CG$2/3)</f>
        <v>2053.333333333333</v>
      </c>
      <c r="BB28" s="199" t="str">
        <f>IF(BA26&gt;=BA28,"ATINGE CONCEITO 4","NAO")</f>
        <v>ATINGE CONCEITO 4</v>
      </c>
      <c r="BC28" s="200"/>
      <c r="BD28" s="200"/>
      <c r="BE28" s="200"/>
      <c r="BF28" s="200"/>
      <c r="BG28" s="200"/>
      <c r="BH28" s="200"/>
      <c r="BW28" s="197"/>
      <c r="BX28" s="69" t="s">
        <v>57</v>
      </c>
      <c r="BY28" s="60"/>
      <c r="BZ28" s="60"/>
      <c r="CA28" s="72">
        <f>MEDIAN(CC3:CC16)</f>
        <v>330</v>
      </c>
      <c r="CB28" s="167">
        <v>0.35</v>
      </c>
      <c r="CC28" s="60">
        <f>PERCENTILE($CC$1:$CC16,0.35)</f>
        <v>295</v>
      </c>
    </row>
    <row r="29" spans="1:107" ht="15.75" thickBot="1">
      <c r="AY29" s="64"/>
      <c r="AZ29" s="65"/>
      <c r="BA29" s="5">
        <f>(SUM($AZ$3:$AZ$16))*($CI$2/3)</f>
        <v>2493.333333333333</v>
      </c>
      <c r="BB29" s="199" t="str">
        <f>IF(BA26&gt;=BA29,"ATINGE CONCEITO 5","NAO")</f>
        <v>ATINGE CONCEITO 5</v>
      </c>
      <c r="BC29" s="200"/>
      <c r="BD29" s="200"/>
      <c r="BE29" s="200"/>
      <c r="BF29" s="200"/>
      <c r="BG29" s="200"/>
      <c r="BH29" s="200"/>
      <c r="BW29" s="197"/>
      <c r="BX29" s="69" t="s">
        <v>58</v>
      </c>
      <c r="BY29" s="60"/>
      <c r="BZ29" s="60"/>
      <c r="CA29" s="61">
        <f>QUARTILE(CC3:CC16,3)</f>
        <v>735</v>
      </c>
      <c r="CB29" s="157">
        <v>0.3</v>
      </c>
      <c r="CC29" s="60">
        <f>PERCENTILE($CC$1:$CC16,0.3)</f>
        <v>270</v>
      </c>
    </row>
    <row r="30" spans="1:107" ht="15.75" thickBot="1">
      <c r="BW30" s="198"/>
      <c r="BX30" s="73" t="s">
        <v>59</v>
      </c>
      <c r="BY30" s="62"/>
      <c r="BZ30" s="62"/>
      <c r="CA30" s="63">
        <f>QUARTILE(CC3:CC16,4)</f>
        <v>805</v>
      </c>
    </row>
    <row r="31" spans="1:107" ht="15.75" thickBot="1"/>
    <row r="32" spans="1:107" ht="15.75" thickBot="1">
      <c r="AY32" s="178" t="s">
        <v>60</v>
      </c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  <c r="BN32" s="179"/>
      <c r="BO32" s="179"/>
      <c r="BP32" s="179"/>
      <c r="BQ32" s="179"/>
      <c r="BR32" s="179"/>
      <c r="BS32" s="179"/>
      <c r="BT32" s="179"/>
      <c r="BU32" s="179"/>
      <c r="BV32" s="184"/>
    </row>
    <row r="33" spans="51:74" ht="15.75" thickBot="1">
      <c r="AY33" s="74"/>
      <c r="AZ33" s="58"/>
      <c r="BA33" s="1" t="s">
        <v>61</v>
      </c>
      <c r="BB33" s="52"/>
      <c r="BC33" s="52"/>
      <c r="BD33" s="52" t="s">
        <v>62</v>
      </c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8"/>
    </row>
    <row r="34" spans="51:74" ht="15.75" thickBot="1">
      <c r="AY34" s="1" t="s">
        <v>63</v>
      </c>
      <c r="AZ34" s="58"/>
      <c r="BA34" s="202">
        <f>AZ18-COUNTIF(CE3:CE16,"=NAO")</f>
        <v>11</v>
      </c>
      <c r="BB34" s="183"/>
      <c r="BC34" s="88"/>
      <c r="BD34" s="203">
        <f>(BA34/G23)*100</f>
        <v>100</v>
      </c>
      <c r="BE34" s="204"/>
      <c r="BF34" s="205"/>
      <c r="BG34" s="87"/>
      <c r="BH34" s="52" t="str">
        <f>IF(BD34&gt;=80,"ATINGEM CONCEITO 3","NAO")</f>
        <v>ATINGEM CONCEITO 3</v>
      </c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8"/>
    </row>
    <row r="35" spans="51:74" ht="15.75" thickBot="1">
      <c r="AY35" s="1" t="s">
        <v>64</v>
      </c>
      <c r="AZ35" s="58"/>
      <c r="BA35" s="202">
        <f>AZ18-COUNTIF(CG3:CG16,"=NAO")</f>
        <v>11</v>
      </c>
      <c r="BB35" s="183"/>
      <c r="BC35" s="88"/>
      <c r="BD35" s="203">
        <f>(BA35/G23)*100</f>
        <v>100</v>
      </c>
      <c r="BE35" s="204"/>
      <c r="BF35" s="205"/>
      <c r="BG35" s="87"/>
      <c r="BH35" s="52" t="str">
        <f>IF(BD35&gt;=80," ATINGEM CONCEITO 4","NAO")</f>
        <v xml:space="preserve"> ATINGEM CONCEITO 4</v>
      </c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8"/>
    </row>
    <row r="36" spans="51:74" ht="15.75" thickBot="1">
      <c r="AY36" s="206" t="s">
        <v>65</v>
      </c>
      <c r="AZ36" s="207"/>
      <c r="BA36" s="202">
        <f>AZ18-COUNTIF(CI3:CI16,"=NAO")</f>
        <v>10</v>
      </c>
      <c r="BB36" s="183"/>
      <c r="BC36" s="88"/>
      <c r="BD36" s="203">
        <f>(BA36/G23)*100</f>
        <v>90.909090909090907</v>
      </c>
      <c r="BE36" s="204"/>
      <c r="BF36" s="205"/>
      <c r="BG36" s="87"/>
      <c r="BH36" s="52" t="str">
        <f>IF(BD36&gt;=80,"ATINGEM CONCEITO 5","NAO")</f>
        <v>ATINGEM CONCEITO 5</v>
      </c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8"/>
    </row>
    <row r="38" spans="51:74" ht="15.75" thickBot="1"/>
    <row r="39" spans="51:74" ht="15.75" thickBot="1">
      <c r="AY39" s="208" t="s">
        <v>66</v>
      </c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10"/>
    </row>
    <row r="40" spans="51:74" ht="15.75" thickBot="1">
      <c r="AY40" t="s">
        <v>42</v>
      </c>
      <c r="AZ40">
        <f>G23</f>
        <v>11</v>
      </c>
      <c r="BA40" s="75" t="s">
        <v>8</v>
      </c>
      <c r="BB40" s="76" t="s">
        <v>9</v>
      </c>
      <c r="BC40" s="76"/>
      <c r="BD40" s="76" t="s">
        <v>10</v>
      </c>
      <c r="BE40" s="76"/>
      <c r="BF40" s="76" t="s">
        <v>11</v>
      </c>
      <c r="BG40" s="76"/>
      <c r="BH40" s="76" t="s">
        <v>12</v>
      </c>
      <c r="BI40" s="76" t="s">
        <v>13</v>
      </c>
      <c r="BJ40" s="76" t="s">
        <v>14</v>
      </c>
      <c r="BK40" s="76" t="s">
        <v>15</v>
      </c>
      <c r="BL40" s="76" t="s">
        <v>16</v>
      </c>
      <c r="BM40" s="76"/>
      <c r="BN40" s="76" t="s">
        <v>17</v>
      </c>
      <c r="BO40" s="76"/>
      <c r="BP40" s="76" t="s">
        <v>27</v>
      </c>
      <c r="BQ40" s="76" t="s">
        <v>19</v>
      </c>
      <c r="BR40" s="76" t="s">
        <v>20</v>
      </c>
      <c r="BS40" s="76"/>
      <c r="BT40" s="76" t="s">
        <v>21</v>
      </c>
      <c r="BU40" s="76"/>
      <c r="BV40" s="77" t="s">
        <v>22</v>
      </c>
    </row>
    <row r="41" spans="51:74">
      <c r="AY41" t="s">
        <v>67</v>
      </c>
      <c r="BA41">
        <f>COUNTIF(BA3:BA16,"&gt;0")</f>
        <v>3</v>
      </c>
      <c r="BB41">
        <f>COUNTIF(BB3:BB16,"&gt;0")</f>
        <v>4</v>
      </c>
      <c r="BD41">
        <f>COUNTIF(BD3:BD16,"&gt;0")</f>
        <v>10</v>
      </c>
      <c r="BF41">
        <f>COUNTIF(BF3:BF16,"&gt;0")</f>
        <v>6</v>
      </c>
      <c r="BH41">
        <f t="shared" ref="BH41:BV41" si="58">COUNTIF(BH3:BH16,"&gt;0")</f>
        <v>2</v>
      </c>
      <c r="BI41">
        <f t="shared" si="58"/>
        <v>1</v>
      </c>
      <c r="BJ41">
        <f t="shared" si="58"/>
        <v>3</v>
      </c>
      <c r="BK41">
        <f t="shared" si="58"/>
        <v>0</v>
      </c>
      <c r="BL41">
        <f t="shared" si="58"/>
        <v>0</v>
      </c>
      <c r="BM41">
        <f t="shared" si="58"/>
        <v>0</v>
      </c>
      <c r="BN41">
        <f t="shared" si="58"/>
        <v>1</v>
      </c>
      <c r="BO41">
        <f t="shared" si="58"/>
        <v>1</v>
      </c>
      <c r="BP41">
        <f t="shared" si="58"/>
        <v>1</v>
      </c>
      <c r="BQ41">
        <f t="shared" si="58"/>
        <v>0</v>
      </c>
      <c r="BR41">
        <f t="shared" si="58"/>
        <v>0</v>
      </c>
      <c r="BS41">
        <f t="shared" si="58"/>
        <v>0</v>
      </c>
      <c r="BT41">
        <f t="shared" si="58"/>
        <v>0</v>
      </c>
      <c r="BU41">
        <f t="shared" si="58"/>
        <v>8</v>
      </c>
      <c r="BV41">
        <f t="shared" si="58"/>
        <v>8</v>
      </c>
    </row>
    <row r="42" spans="51:74">
      <c r="AY42" t="s">
        <v>68</v>
      </c>
      <c r="BA42" s="78">
        <f>BA41/$AZ$40*100</f>
        <v>27.27272727272727</v>
      </c>
      <c r="BB42" s="78">
        <f t="shared" ref="BB42:BV42" si="59">BB41/$AZ$40*100</f>
        <v>36.363636363636367</v>
      </c>
      <c r="BC42" s="78"/>
      <c r="BD42" s="78">
        <f t="shared" si="59"/>
        <v>90.909090909090907</v>
      </c>
      <c r="BE42" s="78"/>
      <c r="BF42" s="78">
        <f t="shared" si="59"/>
        <v>54.54545454545454</v>
      </c>
      <c r="BG42" s="78"/>
      <c r="BH42" s="78">
        <f t="shared" si="59"/>
        <v>18.181818181818183</v>
      </c>
      <c r="BI42" s="78">
        <f t="shared" si="59"/>
        <v>9.0909090909090917</v>
      </c>
      <c r="BJ42" s="78">
        <f t="shared" si="59"/>
        <v>27.27272727272727</v>
      </c>
      <c r="BK42" s="78">
        <f t="shared" si="59"/>
        <v>0</v>
      </c>
      <c r="BL42" s="78">
        <f t="shared" si="59"/>
        <v>0</v>
      </c>
      <c r="BM42" s="78">
        <f t="shared" si="59"/>
        <v>0</v>
      </c>
      <c r="BN42" s="78">
        <f t="shared" si="59"/>
        <v>9.0909090909090917</v>
      </c>
      <c r="BO42" s="78">
        <f t="shared" si="59"/>
        <v>9.0909090909090917</v>
      </c>
      <c r="BP42" s="78">
        <f t="shared" si="59"/>
        <v>9.0909090909090917</v>
      </c>
      <c r="BQ42" s="78">
        <f t="shared" si="59"/>
        <v>0</v>
      </c>
      <c r="BR42" s="78">
        <f t="shared" si="59"/>
        <v>0</v>
      </c>
      <c r="BS42" s="78">
        <f t="shared" si="59"/>
        <v>0</v>
      </c>
      <c r="BT42" s="78">
        <f t="shared" si="59"/>
        <v>0</v>
      </c>
      <c r="BU42" s="78">
        <f t="shared" si="59"/>
        <v>72.727272727272734</v>
      </c>
      <c r="BV42" s="78">
        <f t="shared" si="59"/>
        <v>72.727272727272734</v>
      </c>
    </row>
    <row r="43" spans="51:74" ht="15.75" thickBot="1">
      <c r="BA43" t="s">
        <v>29</v>
      </c>
      <c r="BK43" t="s">
        <v>49</v>
      </c>
      <c r="BQ43" t="s">
        <v>52</v>
      </c>
    </row>
    <row r="44" spans="51:74" ht="15.75" thickBot="1">
      <c r="AY44" t="s">
        <v>23</v>
      </c>
      <c r="BA44" s="174">
        <f>COUNTIF(BC3:BC16,"&gt;0")/$AZ$40*100</f>
        <v>45.454545454545453</v>
      </c>
      <c r="BB44" s="175"/>
      <c r="BC44" s="79"/>
      <c r="BJ44" t="s">
        <v>26</v>
      </c>
      <c r="BK44" s="174">
        <f>COUNTIF(BM3:BM16,"&gt;0")/$AZ$40*100</f>
        <v>0</v>
      </c>
      <c r="BL44" s="175"/>
      <c r="BM44" s="79"/>
      <c r="BP44" t="s">
        <v>28</v>
      </c>
      <c r="BQ44" s="174">
        <f>COUNTIF(BS3:BS16,"&gt;0")/$AZ$40*100</f>
        <v>0</v>
      </c>
      <c r="BR44" s="175"/>
      <c r="BS44" s="79"/>
    </row>
    <row r="45" spans="51:74" ht="15.75" thickBot="1">
      <c r="AY45" t="s">
        <v>24</v>
      </c>
      <c r="BA45" s="211">
        <f>COUNTIF(BE3:BE108,"&gt;0")/$AZ$40*100</f>
        <v>100</v>
      </c>
      <c r="BB45" s="212"/>
      <c r="BC45" s="212"/>
      <c r="BD45" s="213"/>
      <c r="BE45" s="79"/>
    </row>
    <row r="46" spans="51:74" ht="15.75" thickBot="1">
      <c r="AY46" t="s">
        <v>69</v>
      </c>
      <c r="BA46" s="174">
        <f>COUNTIF(BG3:BG16,"&gt;0")/$AZ$40*100</f>
        <v>100</v>
      </c>
      <c r="BB46" s="201"/>
      <c r="BC46" s="201"/>
      <c r="BD46" s="201"/>
      <c r="BE46" s="201"/>
      <c r="BF46" s="175"/>
      <c r="BG46" s="55"/>
    </row>
    <row r="47" spans="51:74" ht="15.75" thickBot="1"/>
    <row r="48" spans="51:74" ht="15.75" thickBot="1">
      <c r="AY48" t="s">
        <v>23</v>
      </c>
      <c r="BA48" s="174">
        <f>COUNTIF(BC3:BC16,"&gt;1")/$AZ$40*100</f>
        <v>18.181818181818183</v>
      </c>
      <c r="BB48" s="175"/>
    </row>
  </sheetData>
  <protectedRanges>
    <protectedRange password="E804" sqref="T97:AI97" name="Dados da produção_1"/>
  </protectedRanges>
  <mergeCells count="30">
    <mergeCell ref="BA46:BF46"/>
    <mergeCell ref="AY32:BV32"/>
    <mergeCell ref="BA34:BB34"/>
    <mergeCell ref="BD34:BF34"/>
    <mergeCell ref="BA35:BB35"/>
    <mergeCell ref="BD35:BF35"/>
    <mergeCell ref="AY36:AZ36"/>
    <mergeCell ref="BA36:BB36"/>
    <mergeCell ref="BD36:BF36"/>
    <mergeCell ref="AY39:BV39"/>
    <mergeCell ref="BA44:BB44"/>
    <mergeCell ref="BK44:BL44"/>
    <mergeCell ref="BQ44:BR44"/>
    <mergeCell ref="BA45:BD45"/>
    <mergeCell ref="BA48:BB48"/>
    <mergeCell ref="CB21:CC21"/>
    <mergeCell ref="AY22:BV22"/>
    <mergeCell ref="BW22:BX22"/>
    <mergeCell ref="E1:S1"/>
    <mergeCell ref="U1:AI1"/>
    <mergeCell ref="AK1:AY1"/>
    <mergeCell ref="BA1:BV1"/>
    <mergeCell ref="BW21:CA21"/>
    <mergeCell ref="BW23:BX23"/>
    <mergeCell ref="BW24:BX24"/>
    <mergeCell ref="BW25:BX25"/>
    <mergeCell ref="BW26:BW30"/>
    <mergeCell ref="BB27:BH27"/>
    <mergeCell ref="BB28:BH28"/>
    <mergeCell ref="BB29:BH29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DS44"/>
  <sheetViews>
    <sheetView topLeftCell="AV13" workbookViewId="0">
      <selection activeCell="BA44" sqref="BA44:BB44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8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86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104" t="s">
        <v>196</v>
      </c>
      <c r="B3" s="98">
        <v>1</v>
      </c>
      <c r="C3" s="139" t="s">
        <v>197</v>
      </c>
      <c r="D3" s="99" t="s">
        <v>36</v>
      </c>
      <c r="E3" s="106">
        <v>1</v>
      </c>
      <c r="F3" s="89">
        <v>1</v>
      </c>
      <c r="G3" s="31"/>
      <c r="H3" s="31">
        <v>1</v>
      </c>
      <c r="I3" s="31"/>
      <c r="J3" s="31"/>
      <c r="K3" s="31">
        <v>1</v>
      </c>
      <c r="L3" s="31"/>
      <c r="M3" s="31"/>
      <c r="N3" s="31"/>
      <c r="O3" s="31"/>
      <c r="P3" s="31"/>
      <c r="Q3" s="31"/>
      <c r="R3" s="31"/>
      <c r="S3" s="106"/>
      <c r="T3" s="102" t="s">
        <v>36</v>
      </c>
      <c r="U3" s="33">
        <v>1</v>
      </c>
      <c r="V3" s="34">
        <v>1</v>
      </c>
      <c r="W3" s="34"/>
      <c r="X3" s="34">
        <v>1</v>
      </c>
      <c r="Y3" s="34"/>
      <c r="Z3" s="34"/>
      <c r="AA3" s="34"/>
      <c r="AB3" s="89"/>
      <c r="AC3" s="31"/>
      <c r="AD3" s="31"/>
      <c r="AE3" s="31"/>
      <c r="AF3" s="31"/>
      <c r="AG3" s="31"/>
      <c r="AH3" s="31"/>
      <c r="AI3" s="112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2" si="0">SUM(E3,U3,AK3)</f>
        <v>2</v>
      </c>
      <c r="BB3" s="29">
        <f t="shared" si="0"/>
        <v>2</v>
      </c>
      <c r="BC3" s="29">
        <f>SUM(BA3:BB3)</f>
        <v>4</v>
      </c>
      <c r="BD3" s="29">
        <f t="shared" ref="BD3:BD12" si="1">SUM(G3,W3,AM3)</f>
        <v>0</v>
      </c>
      <c r="BE3" s="29">
        <f>SUM(BC3:BD3)</f>
        <v>4</v>
      </c>
      <c r="BF3" s="29">
        <f t="shared" ref="BF3:BF12" si="2">SUM(H3,X3,AN3)</f>
        <v>2</v>
      </c>
      <c r="BG3" s="29">
        <f>BA3+BB3+BD3+BF3</f>
        <v>6</v>
      </c>
      <c r="BH3" s="29">
        <f t="shared" ref="BH3:BJ12" si="3">SUM(I3,Y3,AO3)</f>
        <v>0</v>
      </c>
      <c r="BI3" s="29">
        <f t="shared" si="3"/>
        <v>0</v>
      </c>
      <c r="BJ3" s="29">
        <f t="shared" si="3"/>
        <v>1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2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2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440</v>
      </c>
      <c r="BY3" s="29">
        <f>IF(BI3&gt;3,30,BI3*10)</f>
        <v>0</v>
      </c>
      <c r="BZ3" s="29">
        <f>IF(BJ3&gt;3,15,BJ3*5)</f>
        <v>5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445</v>
      </c>
      <c r="CD3" s="156">
        <f t="shared" ref="CD3:CD12" si="6">$CC3-(($CE$2/3)*$AZ3)</f>
        <v>298.33333333333337</v>
      </c>
      <c r="CE3" s="22">
        <f>IF(AZ3=0," ",IF(CD3&gt;=0,3,"NAO"))</f>
        <v>3</v>
      </c>
      <c r="CF3" s="156">
        <f t="shared" ref="CF3:CF12" si="7">$CC3-(($CG$2/3)*$AZ3)</f>
        <v>258.33333333333337</v>
      </c>
      <c r="CG3" s="22">
        <f>IF(AZ3=0," ",IF(CF3&gt;=0,4,"NAO"))</f>
        <v>4</v>
      </c>
      <c r="CH3" s="156">
        <f t="shared" ref="CH3:CH12" si="8">$CC3-(($CI$2/3)*$AZ3)</f>
        <v>218.33333333333334</v>
      </c>
      <c r="CI3" s="22">
        <f>IF(AZ3=0," ",IF(CH3&gt;=0,5,"NAO"))</f>
        <v>5</v>
      </c>
      <c r="CJ3" s="22">
        <f t="shared" ref="CJ3:CJ12" si="9">(CC3)/(SUM($CC$3:$CC$12))*100</f>
        <v>9.2998955067920583</v>
      </c>
      <c r="CK3" s="22">
        <f t="shared" ref="CK3:CK12" si="10">(CC3/(SUM($CC$3:$CC$12))*100)</f>
        <v>9.2998955067920583</v>
      </c>
      <c r="CM3" s="22">
        <f t="shared" ref="CM3:CM12" si="11">BA3/(SUM(BA$3:BA$12)/100)</f>
        <v>11.111111111111111</v>
      </c>
      <c r="CN3" s="22">
        <f t="shared" ref="CN3:CN12" si="12">BB3/(SUM(BB$3:BB$12)/100)</f>
        <v>14.285714285714285</v>
      </c>
      <c r="CO3" s="22">
        <f t="shared" ref="CO3:CO12" si="13">BD3/(SUM(BD$3:BD$12)/100)</f>
        <v>0</v>
      </c>
      <c r="CP3" s="22">
        <f t="shared" ref="CP3:CP12" si="14">BF3/(SUM(BF$3:BF$12)/100)</f>
        <v>22.222222222222221</v>
      </c>
      <c r="CQ3" s="22">
        <f t="shared" ref="CQ3:CQ12" si="15">BH3/(SUM(BH$3:BH$12)/100)</f>
        <v>0</v>
      </c>
      <c r="CR3" s="22">
        <f t="shared" ref="CR3:CR12" si="16">BI3/(SUM(BI$3:BI$12)/100)</f>
        <v>0</v>
      </c>
      <c r="CS3" s="22">
        <f t="shared" ref="CS3:CS12" si="17">BJ3/(SUM(BJ$3:BJ$12)/100)</f>
        <v>14.285714285714285</v>
      </c>
      <c r="CT3" s="22" t="e">
        <f t="shared" ref="CT3:CT12" si="18">BK3/(SUM(BK$3:BK$12)/100)</f>
        <v>#DIV/0!</v>
      </c>
      <c r="CU3" s="22" t="e">
        <f t="shared" ref="CU3:CU12" si="19">BL3/(SUM(BL$3:BL$12)/100)</f>
        <v>#DIV/0!</v>
      </c>
      <c r="CV3" s="22" t="e">
        <f t="shared" ref="CV3:CV12" si="20">BN3/(SUM(BN$3:BN$12)/100)</f>
        <v>#DIV/0!</v>
      </c>
      <c r="CW3" s="22">
        <f t="shared" ref="CW3:CW12" si="21">BO3/(SUM(BO$3:BO$12)/100)</f>
        <v>0</v>
      </c>
      <c r="CX3" s="22">
        <f t="shared" ref="CX3:CX12" si="22">BP3/(SUM(BP$3:BP$12)/100)</f>
        <v>0</v>
      </c>
      <c r="CY3" s="22" t="e">
        <f t="shared" ref="CY3:CY12" si="23">BQ3/(SUM(BQ$3:BQ$12)/100)</f>
        <v>#DIV/0!</v>
      </c>
      <c r="CZ3" s="22" t="e">
        <f t="shared" ref="CZ3:CZ12" si="24">BR3/(SUM(BR$3:BR$12)/100)</f>
        <v>#DIV/0!</v>
      </c>
      <c r="DA3" s="22" t="e">
        <f t="shared" ref="DA3:DA12" si="25">BT3/(SUM(BT$3:BT$12)/100)</f>
        <v>#DIV/0!</v>
      </c>
      <c r="DB3" s="22">
        <f t="shared" ref="DB3:DB12" si="26">BU3/(SUM(BU$3:BU$12)/100)</f>
        <v>0</v>
      </c>
      <c r="DC3" s="22">
        <f t="shared" ref="DC3:DC12" si="27">BV3/(SUM(BV$3:BV$12)/100)</f>
        <v>0</v>
      </c>
      <c r="DE3" s="22">
        <f>COUNTIF(BA3,"&lt;&gt;0")</f>
        <v>1</v>
      </c>
      <c r="DF3" s="22">
        <f>COUNTIF(BB3,"&lt;&gt;0")</f>
        <v>1</v>
      </c>
      <c r="DG3" s="22">
        <f>COUNTIF(BD3,"&lt;&gt;0")</f>
        <v>0</v>
      </c>
      <c r="DH3" s="22">
        <f>COUNTIF(BF3,"&lt;&gt;0")</f>
        <v>1</v>
      </c>
      <c r="DI3" s="22">
        <f t="shared" ref="DI3:DM12" si="28">COUNTIF(BH3,"&lt;&gt;0")</f>
        <v>0</v>
      </c>
      <c r="DJ3" s="22">
        <f t="shared" si="28"/>
        <v>0</v>
      </c>
      <c r="DK3" s="22">
        <f t="shared" si="28"/>
        <v>1</v>
      </c>
      <c r="DL3" s="22">
        <f t="shared" si="28"/>
        <v>0</v>
      </c>
      <c r="DM3" s="22">
        <f t="shared" si="28"/>
        <v>0</v>
      </c>
      <c r="DN3" s="22">
        <f t="shared" ref="DN3:DN12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104" t="s">
        <v>196</v>
      </c>
      <c r="B4" s="98">
        <v>2</v>
      </c>
      <c r="C4" s="140" t="s">
        <v>198</v>
      </c>
      <c r="D4" s="99" t="s">
        <v>36</v>
      </c>
      <c r="E4" s="106"/>
      <c r="F4" s="89"/>
      <c r="G4" s="31">
        <v>4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106"/>
      <c r="T4" s="102" t="s">
        <v>36</v>
      </c>
      <c r="U4" s="89"/>
      <c r="V4" s="31"/>
      <c r="W4" s="31">
        <v>2</v>
      </c>
      <c r="X4" s="31">
        <v>1</v>
      </c>
      <c r="Y4" s="31"/>
      <c r="Z4" s="31"/>
      <c r="AA4" s="31"/>
      <c r="AB4" s="89"/>
      <c r="AC4" s="31"/>
      <c r="AD4" s="31"/>
      <c r="AE4" s="31"/>
      <c r="AF4" s="31"/>
      <c r="AG4" s="31"/>
      <c r="AH4" s="31"/>
      <c r="AI4" s="112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2" si="3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12" si="31">SUM(BA4:BB4)</f>
        <v>0</v>
      </c>
      <c r="BD4" s="29">
        <f t="shared" si="1"/>
        <v>6</v>
      </c>
      <c r="BE4" s="29">
        <f t="shared" ref="BE4:BE12" si="32">SUM(BC4:BD4)</f>
        <v>6</v>
      </c>
      <c r="BF4" s="29">
        <f t="shared" si="2"/>
        <v>1</v>
      </c>
      <c r="BG4" s="29">
        <f t="shared" ref="BG4:BG12" si="33">BA4+BB4+BD4+BF4</f>
        <v>7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2" si="34">SUM(AR4,AB4,L4)</f>
        <v>0</v>
      </c>
      <c r="BL4" s="29">
        <f t="shared" si="34"/>
        <v>0</v>
      </c>
      <c r="BM4" s="29">
        <f t="shared" ref="BM4:BM12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2" si="36">IF(BO4&gt;=3,3,BO4)</f>
        <v>0</v>
      </c>
      <c r="BQ4" s="29">
        <f t="shared" ref="BQ4:BR12" si="37">SUM(AV4,AF4,P4)</f>
        <v>0</v>
      </c>
      <c r="BR4" s="29">
        <f t="shared" si="37"/>
        <v>0</v>
      </c>
      <c r="BS4" s="29">
        <f t="shared" ref="BS4:BS12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2" si="39">IF(BU4&gt;=3,3,BU4)</f>
        <v>0</v>
      </c>
      <c r="BX4" s="28">
        <f t="shared" ref="BX4:BX12" si="40">(BA4*100)+(BB4*80)+(BD4*60)+(BF4*40)+(BH4*20)</f>
        <v>400</v>
      </c>
      <c r="BY4" s="29">
        <f t="shared" ref="BY4:BY12" si="41">IF(BI4&gt;3,30,BI4*10)</f>
        <v>0</v>
      </c>
      <c r="BZ4" s="29">
        <f t="shared" ref="BZ4:BZ12" si="42">IF(BJ4&gt;3,15,BJ4*5)</f>
        <v>0</v>
      </c>
      <c r="CA4" s="29">
        <f t="shared" ref="CA4:CA12" si="43">(BK4*200)+(BL4*100)+(BN4*50)+(BP4*20)</f>
        <v>0</v>
      </c>
      <c r="CB4" s="29">
        <f t="shared" ref="CB4:CB12" si="44">(BQ4*100)+(BR4*50)+(BT4*25)+(BV4*10)</f>
        <v>0</v>
      </c>
      <c r="CC4" s="30">
        <f t="shared" ref="CC4:CC12" si="45">IF(AZ4&gt;0,SUM(BX4:CB4), "")</f>
        <v>400</v>
      </c>
      <c r="CD4" s="156">
        <f t="shared" si="6"/>
        <v>253.33333333333334</v>
      </c>
      <c r="CE4" s="22">
        <f t="shared" ref="CE4:CE12" si="46">IF(AZ4=0," ",IF(CD4&gt;=0,3,"NAO"))</f>
        <v>3</v>
      </c>
      <c r="CF4" s="156">
        <f t="shared" si="7"/>
        <v>213.33333333333334</v>
      </c>
      <c r="CG4" s="22">
        <f t="shared" ref="CG4:CG12" si="47">IF(AZ4=0," ",IF(CF4&gt;=0,4,"NAO"))</f>
        <v>4</v>
      </c>
      <c r="CH4" s="156">
        <f t="shared" si="8"/>
        <v>173.33333333333334</v>
      </c>
      <c r="CI4" s="22">
        <f t="shared" ref="CI4:CI12" si="48">IF(AZ4=0," ",IF(CH4&gt;=0,5,"NAO"))</f>
        <v>5</v>
      </c>
      <c r="CJ4" s="22">
        <f t="shared" si="9"/>
        <v>8.3594566353187041</v>
      </c>
      <c r="CK4" s="22">
        <f t="shared" si="10"/>
        <v>8.3594566353187041</v>
      </c>
      <c r="CM4" s="22">
        <f t="shared" si="11"/>
        <v>0</v>
      </c>
      <c r="CN4" s="22">
        <f t="shared" si="12"/>
        <v>0</v>
      </c>
      <c r="CO4" s="22">
        <f t="shared" si="13"/>
        <v>26.086956521739129</v>
      </c>
      <c r="CP4" s="22">
        <f t="shared" si="14"/>
        <v>11.111111111111111</v>
      </c>
      <c r="CQ4" s="22">
        <f t="shared" si="15"/>
        <v>0</v>
      </c>
      <c r="CR4" s="22">
        <f t="shared" si="16"/>
        <v>0</v>
      </c>
      <c r="CS4" s="22">
        <f t="shared" si="17"/>
        <v>0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>
        <f t="shared" si="21"/>
        <v>0</v>
      </c>
      <c r="CX4" s="22">
        <f t="shared" si="22"/>
        <v>0</v>
      </c>
      <c r="CY4" s="22" t="e">
        <f t="shared" si="23"/>
        <v>#DIV/0!</v>
      </c>
      <c r="CZ4" s="22" t="e">
        <f t="shared" si="24"/>
        <v>#DIV/0!</v>
      </c>
      <c r="DA4" s="22" t="e">
        <f t="shared" si="25"/>
        <v>#DIV/0!</v>
      </c>
      <c r="DB4" s="22">
        <f t="shared" si="26"/>
        <v>0</v>
      </c>
      <c r="DC4" s="22">
        <f t="shared" si="27"/>
        <v>0</v>
      </c>
      <c r="DE4" s="22">
        <f t="shared" ref="DE4:DF12" si="49">COUNTIF(BA4,"&lt;&gt;0")</f>
        <v>0</v>
      </c>
      <c r="DF4" s="22">
        <f t="shared" si="49"/>
        <v>0</v>
      </c>
      <c r="DG4" s="22">
        <f t="shared" ref="DG4:DG12" si="50">COUNTIF(BD4,"&lt;&gt;0")</f>
        <v>1</v>
      </c>
      <c r="DH4" s="22">
        <f t="shared" ref="DH4:DH12" si="51">COUNTIF(BF4,"&lt;&gt;0")</f>
        <v>1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2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2" si="53">COUNTIF(BT4,"&lt;&gt;0")</f>
        <v>0</v>
      </c>
      <c r="DS4" s="22">
        <f t="shared" ref="DS4:DS12" si="54">COUNTIF(BV4,"&lt;&gt;0")</f>
        <v>0</v>
      </c>
    </row>
    <row r="5" spans="1:123" s="22" customFormat="1" ht="15.75" thickBot="1">
      <c r="A5" s="104" t="s">
        <v>196</v>
      </c>
      <c r="B5" s="98">
        <v>3</v>
      </c>
      <c r="C5" s="140" t="s">
        <v>199</v>
      </c>
      <c r="D5" s="99" t="s">
        <v>36</v>
      </c>
      <c r="E5" s="106">
        <v>3</v>
      </c>
      <c r="F5" s="89"/>
      <c r="G5" s="31">
        <v>1</v>
      </c>
      <c r="H5" s="31"/>
      <c r="I5" s="31"/>
      <c r="J5" s="31">
        <v>1</v>
      </c>
      <c r="K5" s="31"/>
      <c r="L5" s="31"/>
      <c r="M5" s="31"/>
      <c r="N5" s="31"/>
      <c r="O5" s="31"/>
      <c r="P5" s="31"/>
      <c r="Q5" s="31"/>
      <c r="R5" s="31"/>
      <c r="S5" s="106"/>
      <c r="T5" s="102" t="s">
        <v>36</v>
      </c>
      <c r="U5" s="89"/>
      <c r="V5" s="31">
        <v>3</v>
      </c>
      <c r="W5" s="31">
        <v>1</v>
      </c>
      <c r="X5" s="31"/>
      <c r="Y5" s="31"/>
      <c r="Z5" s="31"/>
      <c r="AA5" s="31"/>
      <c r="AB5" s="89"/>
      <c r="AC5" s="31"/>
      <c r="AD5" s="31"/>
      <c r="AE5" s="31"/>
      <c r="AF5" s="31"/>
      <c r="AG5" s="31"/>
      <c r="AH5" s="31"/>
      <c r="AI5" s="112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3</v>
      </c>
      <c r="BB5" s="29">
        <f t="shared" si="0"/>
        <v>3</v>
      </c>
      <c r="BC5" s="29">
        <f t="shared" si="31"/>
        <v>6</v>
      </c>
      <c r="BD5" s="29">
        <f t="shared" si="1"/>
        <v>2</v>
      </c>
      <c r="BE5" s="29">
        <f t="shared" si="32"/>
        <v>8</v>
      </c>
      <c r="BF5" s="29">
        <f t="shared" si="2"/>
        <v>0</v>
      </c>
      <c r="BG5" s="29">
        <f t="shared" si="33"/>
        <v>8</v>
      </c>
      <c r="BH5" s="29">
        <f t="shared" si="3"/>
        <v>0</v>
      </c>
      <c r="BI5" s="29">
        <f t="shared" si="3"/>
        <v>1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660</v>
      </c>
      <c r="BY5" s="29">
        <f t="shared" si="41"/>
        <v>10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670</v>
      </c>
      <c r="CD5" s="156">
        <f t="shared" si="6"/>
        <v>523.33333333333337</v>
      </c>
      <c r="CE5" s="22">
        <f t="shared" si="46"/>
        <v>3</v>
      </c>
      <c r="CF5" s="156">
        <f t="shared" si="7"/>
        <v>483.33333333333337</v>
      </c>
      <c r="CG5" s="22">
        <f t="shared" si="47"/>
        <v>4</v>
      </c>
      <c r="CH5" s="156">
        <f t="shared" si="8"/>
        <v>443.33333333333337</v>
      </c>
      <c r="CI5" s="22">
        <f t="shared" si="48"/>
        <v>5</v>
      </c>
      <c r="CJ5" s="22">
        <f t="shared" si="9"/>
        <v>14.00208986415883</v>
      </c>
      <c r="CK5" s="22">
        <f t="shared" si="10"/>
        <v>14.00208986415883</v>
      </c>
      <c r="CM5" s="22">
        <f t="shared" si="11"/>
        <v>16.666666666666668</v>
      </c>
      <c r="CN5" s="22">
        <f t="shared" si="12"/>
        <v>21.428571428571427</v>
      </c>
      <c r="CO5" s="22">
        <f t="shared" si="13"/>
        <v>8.695652173913043</v>
      </c>
      <c r="CP5" s="22">
        <f t="shared" si="14"/>
        <v>0</v>
      </c>
      <c r="CQ5" s="22">
        <f t="shared" si="15"/>
        <v>0</v>
      </c>
      <c r="CR5" s="22">
        <f t="shared" si="16"/>
        <v>100</v>
      </c>
      <c r="CS5" s="22">
        <f t="shared" si="17"/>
        <v>0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>
        <f t="shared" si="21"/>
        <v>0</v>
      </c>
      <c r="CX5" s="22">
        <f t="shared" si="22"/>
        <v>0</v>
      </c>
      <c r="CY5" s="22" t="e">
        <f t="shared" si="23"/>
        <v>#DIV/0!</v>
      </c>
      <c r="CZ5" s="22" t="e">
        <f t="shared" si="24"/>
        <v>#DIV/0!</v>
      </c>
      <c r="DA5" s="22" t="e">
        <f t="shared" si="25"/>
        <v>#DIV/0!</v>
      </c>
      <c r="DB5" s="22">
        <f t="shared" si="26"/>
        <v>0</v>
      </c>
      <c r="DC5" s="22">
        <f t="shared" si="27"/>
        <v>0</v>
      </c>
      <c r="DE5" s="22">
        <f t="shared" si="49"/>
        <v>1</v>
      </c>
      <c r="DF5" s="22">
        <f t="shared" si="49"/>
        <v>1</v>
      </c>
      <c r="DG5" s="22">
        <f t="shared" si="50"/>
        <v>1</v>
      </c>
      <c r="DH5" s="22">
        <f t="shared" si="51"/>
        <v>0</v>
      </c>
      <c r="DI5" s="22">
        <f t="shared" si="28"/>
        <v>0</v>
      </c>
      <c r="DJ5" s="22">
        <f t="shared" si="28"/>
        <v>1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104" t="s">
        <v>196</v>
      </c>
      <c r="B6" s="98">
        <v>4</v>
      </c>
      <c r="C6" s="140" t="s">
        <v>200</v>
      </c>
      <c r="D6" s="99" t="s">
        <v>36</v>
      </c>
      <c r="E6" s="106"/>
      <c r="F6" s="89"/>
      <c r="G6" s="31"/>
      <c r="H6" s="31">
        <v>2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106"/>
      <c r="T6" s="102" t="s">
        <v>36</v>
      </c>
      <c r="U6" s="89"/>
      <c r="V6" s="31"/>
      <c r="W6" s="31"/>
      <c r="X6" s="31"/>
      <c r="Y6" s="31"/>
      <c r="Z6" s="31"/>
      <c r="AA6" s="31"/>
      <c r="AB6" s="89"/>
      <c r="AC6" s="31"/>
      <c r="AD6" s="31"/>
      <c r="AE6" s="31"/>
      <c r="AF6" s="31"/>
      <c r="AG6" s="31"/>
      <c r="AH6" s="31"/>
      <c r="AI6" s="112"/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0</v>
      </c>
      <c r="BC6" s="29">
        <f t="shared" si="31"/>
        <v>0</v>
      </c>
      <c r="BD6" s="29">
        <f t="shared" si="1"/>
        <v>0</v>
      </c>
      <c r="BE6" s="29">
        <f t="shared" si="32"/>
        <v>0</v>
      </c>
      <c r="BF6" s="29">
        <f t="shared" si="2"/>
        <v>2</v>
      </c>
      <c r="BG6" s="29">
        <f t="shared" si="33"/>
        <v>2</v>
      </c>
      <c r="BH6" s="29">
        <f t="shared" si="3"/>
        <v>0</v>
      </c>
      <c r="BI6" s="29">
        <f t="shared" si="3"/>
        <v>0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0</v>
      </c>
      <c r="BP6" s="29">
        <f t="shared" si="36"/>
        <v>0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0</v>
      </c>
      <c r="BV6" s="30">
        <f t="shared" si="39"/>
        <v>0</v>
      </c>
      <c r="BX6" s="28">
        <f t="shared" si="40"/>
        <v>80</v>
      </c>
      <c r="BY6" s="29">
        <f t="shared" si="41"/>
        <v>0</v>
      </c>
      <c r="BZ6" s="29">
        <f t="shared" si="42"/>
        <v>0</v>
      </c>
      <c r="CA6" s="29">
        <f t="shared" si="43"/>
        <v>0</v>
      </c>
      <c r="CB6" s="29">
        <f t="shared" si="44"/>
        <v>0</v>
      </c>
      <c r="CC6" s="30">
        <f t="shared" si="45"/>
        <v>80</v>
      </c>
      <c r="CD6" s="156">
        <f t="shared" si="6"/>
        <v>-66.666666666666657</v>
      </c>
      <c r="CE6" s="22" t="str">
        <f t="shared" si="46"/>
        <v>NAO</v>
      </c>
      <c r="CF6" s="156">
        <f t="shared" si="7"/>
        <v>-106.66666666666666</v>
      </c>
      <c r="CG6" s="22" t="str">
        <f t="shared" si="47"/>
        <v>NAO</v>
      </c>
      <c r="CH6" s="156">
        <f t="shared" si="8"/>
        <v>-146.66666666666666</v>
      </c>
      <c r="CI6" s="22" t="str">
        <f t="shared" si="48"/>
        <v>NAO</v>
      </c>
      <c r="CJ6" s="22">
        <f t="shared" si="9"/>
        <v>1.671891327063741</v>
      </c>
      <c r="CK6" s="22">
        <f t="shared" si="10"/>
        <v>1.671891327063741</v>
      </c>
      <c r="CM6" s="22">
        <f t="shared" si="11"/>
        <v>0</v>
      </c>
      <c r="CN6" s="22">
        <f t="shared" si="12"/>
        <v>0</v>
      </c>
      <c r="CO6" s="22">
        <f t="shared" si="13"/>
        <v>0</v>
      </c>
      <c r="CP6" s="22">
        <f t="shared" si="14"/>
        <v>22.222222222222221</v>
      </c>
      <c r="CQ6" s="22">
        <f t="shared" si="15"/>
        <v>0</v>
      </c>
      <c r="CR6" s="22">
        <f t="shared" si="16"/>
        <v>0</v>
      </c>
      <c r="CS6" s="22">
        <f t="shared" si="17"/>
        <v>0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>
        <f t="shared" si="21"/>
        <v>0</v>
      </c>
      <c r="CX6" s="22">
        <f t="shared" si="22"/>
        <v>0</v>
      </c>
      <c r="CY6" s="22" t="e">
        <f t="shared" si="23"/>
        <v>#DIV/0!</v>
      </c>
      <c r="CZ6" s="22" t="e">
        <f t="shared" si="24"/>
        <v>#DIV/0!</v>
      </c>
      <c r="DA6" s="22" t="e">
        <f t="shared" si="25"/>
        <v>#DIV/0!</v>
      </c>
      <c r="DB6" s="22">
        <f t="shared" si="26"/>
        <v>0</v>
      </c>
      <c r="DC6" s="22">
        <f t="shared" si="27"/>
        <v>0</v>
      </c>
      <c r="DE6" s="22">
        <f t="shared" si="49"/>
        <v>0</v>
      </c>
      <c r="DF6" s="22">
        <f t="shared" si="49"/>
        <v>0</v>
      </c>
      <c r="DG6" s="22">
        <f t="shared" si="50"/>
        <v>0</v>
      </c>
      <c r="DH6" s="22">
        <f t="shared" si="51"/>
        <v>1</v>
      </c>
      <c r="DI6" s="22">
        <f t="shared" si="28"/>
        <v>0</v>
      </c>
      <c r="DJ6" s="22">
        <f t="shared" si="28"/>
        <v>0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0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0</v>
      </c>
    </row>
    <row r="7" spans="1:123" s="22" customFormat="1" ht="15.75" thickBot="1">
      <c r="A7" s="104" t="s">
        <v>196</v>
      </c>
      <c r="B7" s="98">
        <v>5</v>
      </c>
      <c r="C7" s="140" t="s">
        <v>201</v>
      </c>
      <c r="D7" s="99" t="s">
        <v>36</v>
      </c>
      <c r="E7" s="106"/>
      <c r="F7" s="89"/>
      <c r="G7" s="31">
        <v>1</v>
      </c>
      <c r="H7" s="31">
        <v>1</v>
      </c>
      <c r="I7" s="31"/>
      <c r="J7" s="31"/>
      <c r="K7" s="31"/>
      <c r="L7" s="31"/>
      <c r="M7" s="31"/>
      <c r="N7" s="31"/>
      <c r="O7" s="31">
        <v>1</v>
      </c>
      <c r="P7" s="31"/>
      <c r="Q7" s="31"/>
      <c r="R7" s="31"/>
      <c r="S7" s="106">
        <v>2</v>
      </c>
      <c r="T7" s="102" t="s">
        <v>36</v>
      </c>
      <c r="U7" s="89"/>
      <c r="V7" s="31"/>
      <c r="W7" s="31">
        <v>2</v>
      </c>
      <c r="X7" s="31"/>
      <c r="Y7" s="31"/>
      <c r="Z7" s="31"/>
      <c r="AA7" s="31"/>
      <c r="AB7" s="89"/>
      <c r="AC7" s="31"/>
      <c r="AD7" s="31"/>
      <c r="AE7" s="31"/>
      <c r="AF7" s="31"/>
      <c r="AG7" s="31"/>
      <c r="AH7" s="31"/>
      <c r="AI7" s="112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0</v>
      </c>
      <c r="BB7" s="29">
        <f t="shared" si="0"/>
        <v>0</v>
      </c>
      <c r="BC7" s="29">
        <f t="shared" si="31"/>
        <v>0</v>
      </c>
      <c r="BD7" s="29">
        <f t="shared" si="1"/>
        <v>3</v>
      </c>
      <c r="BE7" s="29">
        <f t="shared" si="32"/>
        <v>3</v>
      </c>
      <c r="BF7" s="29">
        <f t="shared" si="2"/>
        <v>1</v>
      </c>
      <c r="BG7" s="29">
        <f t="shared" si="33"/>
        <v>4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1</v>
      </c>
      <c r="BP7" s="29">
        <f t="shared" si="36"/>
        <v>1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2</v>
      </c>
      <c r="BV7" s="30">
        <f t="shared" si="39"/>
        <v>2</v>
      </c>
      <c r="BX7" s="28">
        <f t="shared" si="40"/>
        <v>220</v>
      </c>
      <c r="BY7" s="29">
        <f t="shared" si="41"/>
        <v>0</v>
      </c>
      <c r="BZ7" s="29">
        <f t="shared" si="42"/>
        <v>0</v>
      </c>
      <c r="CA7" s="29">
        <f t="shared" si="43"/>
        <v>20</v>
      </c>
      <c r="CB7" s="29">
        <f t="shared" si="44"/>
        <v>20</v>
      </c>
      <c r="CC7" s="30">
        <f t="shared" si="45"/>
        <v>260</v>
      </c>
      <c r="CD7" s="156">
        <f t="shared" si="6"/>
        <v>113.33333333333334</v>
      </c>
      <c r="CE7" s="22">
        <f t="shared" si="46"/>
        <v>3</v>
      </c>
      <c r="CF7" s="156">
        <f t="shared" si="7"/>
        <v>73.333333333333343</v>
      </c>
      <c r="CG7" s="22">
        <f t="shared" si="47"/>
        <v>4</v>
      </c>
      <c r="CH7" s="156">
        <f t="shared" si="8"/>
        <v>33.333333333333343</v>
      </c>
      <c r="CI7" s="22">
        <f t="shared" si="48"/>
        <v>5</v>
      </c>
      <c r="CJ7" s="22">
        <f t="shared" si="9"/>
        <v>5.4336468129571571</v>
      </c>
      <c r="CK7" s="22">
        <f t="shared" si="10"/>
        <v>5.4336468129571571</v>
      </c>
      <c r="CM7" s="22">
        <f t="shared" si="11"/>
        <v>0</v>
      </c>
      <c r="CN7" s="22">
        <f t="shared" si="12"/>
        <v>0</v>
      </c>
      <c r="CO7" s="22">
        <f t="shared" si="13"/>
        <v>13.043478260869565</v>
      </c>
      <c r="CP7" s="22">
        <f t="shared" si="14"/>
        <v>11.111111111111111</v>
      </c>
      <c r="CQ7" s="22">
        <f t="shared" si="15"/>
        <v>0</v>
      </c>
      <c r="CR7" s="22">
        <f t="shared" si="16"/>
        <v>0</v>
      </c>
      <c r="CS7" s="22">
        <f t="shared" si="17"/>
        <v>0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>
        <f t="shared" si="21"/>
        <v>100</v>
      </c>
      <c r="CX7" s="22">
        <f t="shared" si="22"/>
        <v>100</v>
      </c>
      <c r="CY7" s="22" t="e">
        <f t="shared" si="23"/>
        <v>#DIV/0!</v>
      </c>
      <c r="CZ7" s="22" t="e">
        <f t="shared" si="24"/>
        <v>#DIV/0!</v>
      </c>
      <c r="DA7" s="22" t="e">
        <f t="shared" si="25"/>
        <v>#DIV/0!</v>
      </c>
      <c r="DB7" s="22">
        <f t="shared" si="26"/>
        <v>66.666666666666671</v>
      </c>
      <c r="DC7" s="22">
        <f t="shared" si="27"/>
        <v>66.666666666666671</v>
      </c>
      <c r="DE7" s="22">
        <f t="shared" si="49"/>
        <v>0</v>
      </c>
      <c r="DF7" s="22">
        <f t="shared" si="49"/>
        <v>0</v>
      </c>
      <c r="DG7" s="22">
        <f t="shared" si="50"/>
        <v>1</v>
      </c>
      <c r="DH7" s="22">
        <f t="shared" si="51"/>
        <v>1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1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1</v>
      </c>
    </row>
    <row r="8" spans="1:123" s="22" customFormat="1" ht="15.75" thickBot="1">
      <c r="A8" s="104" t="s">
        <v>196</v>
      </c>
      <c r="B8" s="98">
        <v>6</v>
      </c>
      <c r="C8" s="140" t="s">
        <v>202</v>
      </c>
      <c r="D8" s="99" t="s">
        <v>36</v>
      </c>
      <c r="E8" s="106">
        <v>5</v>
      </c>
      <c r="F8" s="89"/>
      <c r="G8" s="31">
        <v>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106"/>
      <c r="T8" s="102" t="s">
        <v>36</v>
      </c>
      <c r="U8" s="89">
        <v>1</v>
      </c>
      <c r="V8" s="31">
        <v>4</v>
      </c>
      <c r="W8" s="31">
        <v>2</v>
      </c>
      <c r="X8" s="31"/>
      <c r="Y8" s="31"/>
      <c r="Z8" s="31"/>
      <c r="AA8" s="31"/>
      <c r="AB8" s="89"/>
      <c r="AC8" s="31"/>
      <c r="AD8" s="31"/>
      <c r="AE8" s="31"/>
      <c r="AF8" s="31"/>
      <c r="AG8" s="31"/>
      <c r="AH8" s="31"/>
      <c r="AI8" s="112">
        <v>1</v>
      </c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6</v>
      </c>
      <c r="BB8" s="29">
        <f t="shared" si="0"/>
        <v>4</v>
      </c>
      <c r="BC8" s="29">
        <f t="shared" si="31"/>
        <v>10</v>
      </c>
      <c r="BD8" s="29">
        <f t="shared" si="1"/>
        <v>3</v>
      </c>
      <c r="BE8" s="29">
        <f t="shared" si="32"/>
        <v>13</v>
      </c>
      <c r="BF8" s="29">
        <f t="shared" si="2"/>
        <v>0</v>
      </c>
      <c r="BG8" s="29">
        <f t="shared" si="33"/>
        <v>13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1</v>
      </c>
      <c r="BV8" s="30">
        <f t="shared" si="39"/>
        <v>1</v>
      </c>
      <c r="BX8" s="28">
        <f t="shared" si="40"/>
        <v>1100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10</v>
      </c>
      <c r="CC8" s="30">
        <f t="shared" si="45"/>
        <v>1110</v>
      </c>
      <c r="CD8" s="156">
        <f t="shared" si="6"/>
        <v>963.33333333333337</v>
      </c>
      <c r="CE8" s="22">
        <f t="shared" si="46"/>
        <v>3</v>
      </c>
      <c r="CF8" s="156">
        <f t="shared" si="7"/>
        <v>923.33333333333337</v>
      </c>
      <c r="CG8" s="22">
        <f t="shared" si="47"/>
        <v>4</v>
      </c>
      <c r="CH8" s="156">
        <f t="shared" si="8"/>
        <v>883.33333333333337</v>
      </c>
      <c r="CI8" s="22">
        <f t="shared" si="48"/>
        <v>5</v>
      </c>
      <c r="CJ8" s="22">
        <f t="shared" si="9"/>
        <v>23.197492163009404</v>
      </c>
      <c r="CK8" s="22">
        <f t="shared" si="10"/>
        <v>23.197492163009404</v>
      </c>
      <c r="CM8" s="22">
        <f t="shared" si="11"/>
        <v>33.333333333333336</v>
      </c>
      <c r="CN8" s="22">
        <f t="shared" si="12"/>
        <v>28.571428571428569</v>
      </c>
      <c r="CO8" s="22">
        <f t="shared" si="13"/>
        <v>13.043478260869565</v>
      </c>
      <c r="CP8" s="22">
        <f t="shared" si="14"/>
        <v>0</v>
      </c>
      <c r="CQ8" s="22">
        <f t="shared" si="15"/>
        <v>0</v>
      </c>
      <c r="CR8" s="22">
        <f t="shared" si="16"/>
        <v>0</v>
      </c>
      <c r="CS8" s="22">
        <f t="shared" si="17"/>
        <v>0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>
        <f t="shared" si="21"/>
        <v>0</v>
      </c>
      <c r="CX8" s="22">
        <f t="shared" si="22"/>
        <v>0</v>
      </c>
      <c r="CY8" s="22" t="e">
        <f t="shared" si="23"/>
        <v>#DIV/0!</v>
      </c>
      <c r="CZ8" s="22" t="e">
        <f t="shared" si="24"/>
        <v>#DIV/0!</v>
      </c>
      <c r="DA8" s="22" t="e">
        <f t="shared" si="25"/>
        <v>#DIV/0!</v>
      </c>
      <c r="DB8" s="22">
        <f t="shared" si="26"/>
        <v>33.333333333333336</v>
      </c>
      <c r="DC8" s="22">
        <f t="shared" si="27"/>
        <v>33.333333333333336</v>
      </c>
      <c r="DE8" s="22">
        <f t="shared" si="49"/>
        <v>1</v>
      </c>
      <c r="DF8" s="22">
        <f t="shared" si="49"/>
        <v>1</v>
      </c>
      <c r="DG8" s="22">
        <f t="shared" si="50"/>
        <v>1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1</v>
      </c>
    </row>
    <row r="9" spans="1:123" s="22" customFormat="1" ht="15.75" thickBot="1">
      <c r="A9" s="104" t="s">
        <v>196</v>
      </c>
      <c r="B9" s="98">
        <v>7</v>
      </c>
      <c r="C9" s="140" t="s">
        <v>203</v>
      </c>
      <c r="D9" s="99" t="s">
        <v>36</v>
      </c>
      <c r="E9" s="106">
        <v>1</v>
      </c>
      <c r="F9" s="89">
        <v>3</v>
      </c>
      <c r="G9" s="31">
        <v>1</v>
      </c>
      <c r="H9" s="31">
        <v>1</v>
      </c>
      <c r="I9" s="31">
        <v>1</v>
      </c>
      <c r="J9" s="31"/>
      <c r="K9" s="31"/>
      <c r="L9" s="31"/>
      <c r="M9" s="31"/>
      <c r="N9" s="31"/>
      <c r="O9" s="31"/>
      <c r="P9" s="31"/>
      <c r="Q9" s="31"/>
      <c r="R9" s="31"/>
      <c r="S9" s="106"/>
      <c r="T9" s="102" t="s">
        <v>36</v>
      </c>
      <c r="U9" s="89">
        <v>4</v>
      </c>
      <c r="V9" s="31">
        <v>2</v>
      </c>
      <c r="W9" s="31">
        <v>5</v>
      </c>
      <c r="X9" s="31"/>
      <c r="Y9" s="31"/>
      <c r="Z9" s="31"/>
      <c r="AA9" s="31"/>
      <c r="AB9" s="89"/>
      <c r="AC9" s="31"/>
      <c r="AD9" s="31"/>
      <c r="AE9" s="31"/>
      <c r="AF9" s="31"/>
      <c r="AG9" s="31"/>
      <c r="AH9" s="31"/>
      <c r="AI9" s="112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2</v>
      </c>
      <c r="BA9" s="28">
        <f t="shared" si="0"/>
        <v>5</v>
      </c>
      <c r="BB9" s="29">
        <f t="shared" si="0"/>
        <v>5</v>
      </c>
      <c r="BC9" s="29">
        <f t="shared" si="31"/>
        <v>10</v>
      </c>
      <c r="BD9" s="29">
        <f t="shared" si="1"/>
        <v>6</v>
      </c>
      <c r="BE9" s="29">
        <f t="shared" si="32"/>
        <v>16</v>
      </c>
      <c r="BF9" s="29">
        <f t="shared" si="2"/>
        <v>1</v>
      </c>
      <c r="BG9" s="29">
        <f t="shared" si="33"/>
        <v>17</v>
      </c>
      <c r="BH9" s="29">
        <f t="shared" si="3"/>
        <v>1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1320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>
        <f t="shared" si="45"/>
        <v>1320</v>
      </c>
      <c r="CD9" s="156">
        <f t="shared" si="6"/>
        <v>1173.3333333333333</v>
      </c>
      <c r="CE9" s="22">
        <f t="shared" si="46"/>
        <v>3</v>
      </c>
      <c r="CF9" s="156">
        <f t="shared" si="7"/>
        <v>1133.3333333333333</v>
      </c>
      <c r="CG9" s="22">
        <f t="shared" si="47"/>
        <v>4</v>
      </c>
      <c r="CH9" s="156">
        <f t="shared" si="8"/>
        <v>1093.3333333333333</v>
      </c>
      <c r="CI9" s="22">
        <f t="shared" si="48"/>
        <v>5</v>
      </c>
      <c r="CJ9" s="22">
        <f t="shared" si="9"/>
        <v>27.586206896551722</v>
      </c>
      <c r="CK9" s="22">
        <f t="shared" si="10"/>
        <v>27.586206896551722</v>
      </c>
      <c r="CM9" s="22">
        <f t="shared" si="11"/>
        <v>27.777777777777779</v>
      </c>
      <c r="CN9" s="22">
        <f t="shared" si="12"/>
        <v>35.714285714285708</v>
      </c>
      <c r="CO9" s="22">
        <f t="shared" si="13"/>
        <v>26.086956521739129</v>
      </c>
      <c r="CP9" s="22">
        <f t="shared" si="14"/>
        <v>11.111111111111111</v>
      </c>
      <c r="CQ9" s="22">
        <f t="shared" si="15"/>
        <v>50</v>
      </c>
      <c r="CR9" s="22">
        <f t="shared" si="16"/>
        <v>0</v>
      </c>
      <c r="CS9" s="22">
        <f t="shared" si="17"/>
        <v>0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>
        <f t="shared" si="21"/>
        <v>0</v>
      </c>
      <c r="CX9" s="22">
        <f t="shared" si="22"/>
        <v>0</v>
      </c>
      <c r="CY9" s="22" t="e">
        <f t="shared" si="23"/>
        <v>#DIV/0!</v>
      </c>
      <c r="CZ9" s="22" t="e">
        <f t="shared" si="24"/>
        <v>#DIV/0!</v>
      </c>
      <c r="DA9" s="22" t="e">
        <f t="shared" si="25"/>
        <v>#DIV/0!</v>
      </c>
      <c r="DB9" s="22">
        <f t="shared" si="26"/>
        <v>0</v>
      </c>
      <c r="DC9" s="22">
        <f t="shared" si="27"/>
        <v>0</v>
      </c>
      <c r="DE9" s="22">
        <f t="shared" si="49"/>
        <v>1</v>
      </c>
      <c r="DF9" s="22">
        <f t="shared" si="49"/>
        <v>1</v>
      </c>
      <c r="DG9" s="22">
        <f t="shared" si="50"/>
        <v>1</v>
      </c>
      <c r="DH9" s="22">
        <f t="shared" si="51"/>
        <v>1</v>
      </c>
      <c r="DI9" s="22">
        <f t="shared" si="28"/>
        <v>1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104" t="s">
        <v>196</v>
      </c>
      <c r="B10" s="98">
        <v>8</v>
      </c>
      <c r="C10" s="140" t="s">
        <v>204</v>
      </c>
      <c r="D10" s="99" t="s">
        <v>36</v>
      </c>
      <c r="E10" s="106"/>
      <c r="F10" s="89"/>
      <c r="G10" s="31"/>
      <c r="H10" s="31"/>
      <c r="I10" s="31">
        <v>1</v>
      </c>
      <c r="J10" s="31"/>
      <c r="K10" s="31">
        <v>1</v>
      </c>
      <c r="L10" s="31"/>
      <c r="M10" s="31"/>
      <c r="N10" s="31"/>
      <c r="O10" s="31"/>
      <c r="P10" s="31"/>
      <c r="Q10" s="31"/>
      <c r="R10" s="31"/>
      <c r="S10" s="106"/>
      <c r="T10" s="102" t="s">
        <v>36</v>
      </c>
      <c r="U10" s="89"/>
      <c r="V10" s="31"/>
      <c r="W10" s="31">
        <v>2</v>
      </c>
      <c r="X10" s="31"/>
      <c r="Y10" s="31"/>
      <c r="Z10" s="31"/>
      <c r="AA10" s="31"/>
      <c r="AB10" s="89"/>
      <c r="AC10" s="31"/>
      <c r="AD10" s="31"/>
      <c r="AE10" s="31"/>
      <c r="AF10" s="31"/>
      <c r="AG10" s="31"/>
      <c r="AH10" s="31"/>
      <c r="AI10" s="112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2</v>
      </c>
      <c r="BA10" s="28">
        <f t="shared" si="0"/>
        <v>0</v>
      </c>
      <c r="BB10" s="29">
        <f t="shared" si="0"/>
        <v>0</v>
      </c>
      <c r="BC10" s="29">
        <f t="shared" si="31"/>
        <v>0</v>
      </c>
      <c r="BD10" s="29">
        <f t="shared" si="1"/>
        <v>2</v>
      </c>
      <c r="BE10" s="29">
        <f t="shared" si="32"/>
        <v>2</v>
      </c>
      <c r="BF10" s="29">
        <f t="shared" si="2"/>
        <v>0</v>
      </c>
      <c r="BG10" s="29">
        <f t="shared" si="33"/>
        <v>2</v>
      </c>
      <c r="BH10" s="29">
        <f t="shared" si="3"/>
        <v>1</v>
      </c>
      <c r="BI10" s="29">
        <f t="shared" si="3"/>
        <v>0</v>
      </c>
      <c r="BJ10" s="29">
        <f t="shared" si="3"/>
        <v>1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140</v>
      </c>
      <c r="BY10" s="29">
        <f t="shared" si="41"/>
        <v>0</v>
      </c>
      <c r="BZ10" s="29">
        <f t="shared" si="42"/>
        <v>5</v>
      </c>
      <c r="CA10" s="29">
        <f t="shared" si="43"/>
        <v>0</v>
      </c>
      <c r="CB10" s="29">
        <f t="shared" si="44"/>
        <v>0</v>
      </c>
      <c r="CC10" s="30">
        <f t="shared" si="45"/>
        <v>145</v>
      </c>
      <c r="CD10" s="156">
        <f t="shared" si="6"/>
        <v>-1.6666666666666572</v>
      </c>
      <c r="CE10" s="22" t="str">
        <f t="shared" si="46"/>
        <v>NAO</v>
      </c>
      <c r="CF10" s="156">
        <f t="shared" si="7"/>
        <v>-41.666666666666657</v>
      </c>
      <c r="CG10" s="22" t="str">
        <f t="shared" si="47"/>
        <v>NAO</v>
      </c>
      <c r="CH10" s="156">
        <f t="shared" si="8"/>
        <v>-81.666666666666657</v>
      </c>
      <c r="CI10" s="22" t="str">
        <f t="shared" si="48"/>
        <v>NAO</v>
      </c>
      <c r="CJ10" s="22">
        <f t="shared" si="9"/>
        <v>3.0303030303030303</v>
      </c>
      <c r="CK10" s="22">
        <f t="shared" si="10"/>
        <v>3.0303030303030303</v>
      </c>
      <c r="CM10" s="22">
        <f t="shared" si="11"/>
        <v>0</v>
      </c>
      <c r="CN10" s="22">
        <f t="shared" si="12"/>
        <v>0</v>
      </c>
      <c r="CO10" s="22">
        <f t="shared" si="13"/>
        <v>8.695652173913043</v>
      </c>
      <c r="CP10" s="22">
        <f t="shared" si="14"/>
        <v>0</v>
      </c>
      <c r="CQ10" s="22">
        <f t="shared" si="15"/>
        <v>50</v>
      </c>
      <c r="CR10" s="22">
        <f t="shared" si="16"/>
        <v>0</v>
      </c>
      <c r="CS10" s="22">
        <f t="shared" si="17"/>
        <v>14.285714285714285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>
        <f t="shared" si="21"/>
        <v>0</v>
      </c>
      <c r="CX10" s="22">
        <f t="shared" si="22"/>
        <v>0</v>
      </c>
      <c r="CY10" s="22" t="e">
        <f t="shared" si="23"/>
        <v>#DIV/0!</v>
      </c>
      <c r="CZ10" s="22" t="e">
        <f t="shared" si="24"/>
        <v>#DIV/0!</v>
      </c>
      <c r="DA10" s="22" t="e">
        <f t="shared" si="25"/>
        <v>#DIV/0!</v>
      </c>
      <c r="DB10" s="22">
        <f t="shared" si="26"/>
        <v>0</v>
      </c>
      <c r="DC10" s="22">
        <f t="shared" si="27"/>
        <v>0</v>
      </c>
      <c r="DE10" s="22">
        <f t="shared" si="49"/>
        <v>0</v>
      </c>
      <c r="DF10" s="22">
        <f t="shared" si="49"/>
        <v>0</v>
      </c>
      <c r="DG10" s="22">
        <f t="shared" si="50"/>
        <v>1</v>
      </c>
      <c r="DH10" s="22">
        <f t="shared" si="51"/>
        <v>0</v>
      </c>
      <c r="DI10" s="22">
        <f t="shared" si="28"/>
        <v>1</v>
      </c>
      <c r="DJ10" s="22">
        <f t="shared" si="28"/>
        <v>0</v>
      </c>
      <c r="DK10" s="22">
        <f t="shared" si="28"/>
        <v>1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104" t="s">
        <v>196</v>
      </c>
      <c r="B11" s="98">
        <v>9</v>
      </c>
      <c r="C11" s="140" t="s">
        <v>205</v>
      </c>
      <c r="D11" s="99" t="s">
        <v>36</v>
      </c>
      <c r="E11" s="106"/>
      <c r="F11" s="89"/>
      <c r="G11" s="31">
        <v>1</v>
      </c>
      <c r="H11" s="31"/>
      <c r="I11" s="31"/>
      <c r="J11" s="31"/>
      <c r="K11" s="31">
        <v>4</v>
      </c>
      <c r="L11" s="31"/>
      <c r="M11" s="31"/>
      <c r="N11" s="31"/>
      <c r="O11" s="31"/>
      <c r="P11" s="31"/>
      <c r="Q11" s="31"/>
      <c r="R11" s="31"/>
      <c r="S11" s="106"/>
      <c r="T11" s="102" t="s">
        <v>36</v>
      </c>
      <c r="U11" s="89"/>
      <c r="V11" s="31"/>
      <c r="W11" s="31"/>
      <c r="X11" s="31">
        <v>1</v>
      </c>
      <c r="Y11" s="31"/>
      <c r="Z11" s="31"/>
      <c r="AA11" s="31">
        <v>1</v>
      </c>
      <c r="AB11" s="89"/>
      <c r="AC11" s="31"/>
      <c r="AD11" s="31"/>
      <c r="AE11" s="31"/>
      <c r="AF11" s="31"/>
      <c r="AG11" s="31"/>
      <c r="AH11" s="31"/>
      <c r="AI11" s="112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1</v>
      </c>
      <c r="BE11" s="29">
        <f t="shared" si="32"/>
        <v>1</v>
      </c>
      <c r="BF11" s="29">
        <f t="shared" si="2"/>
        <v>1</v>
      </c>
      <c r="BG11" s="29">
        <f t="shared" si="33"/>
        <v>2</v>
      </c>
      <c r="BH11" s="29">
        <f t="shared" si="3"/>
        <v>0</v>
      </c>
      <c r="BI11" s="29">
        <f t="shared" si="3"/>
        <v>0</v>
      </c>
      <c r="BJ11" s="29">
        <f t="shared" si="3"/>
        <v>5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0</v>
      </c>
      <c r="BU11" s="30">
        <f t="shared" si="5"/>
        <v>0</v>
      </c>
      <c r="BV11" s="30">
        <f t="shared" si="39"/>
        <v>0</v>
      </c>
      <c r="BX11" s="28">
        <f t="shared" si="40"/>
        <v>100</v>
      </c>
      <c r="BY11" s="29">
        <f t="shared" si="41"/>
        <v>0</v>
      </c>
      <c r="BZ11" s="29">
        <f t="shared" si="42"/>
        <v>15</v>
      </c>
      <c r="CA11" s="29">
        <f t="shared" si="43"/>
        <v>0</v>
      </c>
      <c r="CB11" s="29">
        <f t="shared" si="44"/>
        <v>0</v>
      </c>
      <c r="CC11" s="30">
        <f t="shared" si="45"/>
        <v>115</v>
      </c>
      <c r="CD11" s="156">
        <f t="shared" si="6"/>
        <v>-31.666666666666657</v>
      </c>
      <c r="CE11" s="22" t="str">
        <f t="shared" si="46"/>
        <v>NAO</v>
      </c>
      <c r="CF11" s="156">
        <f t="shared" si="7"/>
        <v>-71.666666666666657</v>
      </c>
      <c r="CG11" s="22" t="str">
        <f t="shared" si="47"/>
        <v>NAO</v>
      </c>
      <c r="CH11" s="156">
        <f t="shared" si="8"/>
        <v>-111.66666666666666</v>
      </c>
      <c r="CI11" s="22" t="str">
        <f t="shared" si="48"/>
        <v>NAO</v>
      </c>
      <c r="CJ11" s="22">
        <f t="shared" si="9"/>
        <v>2.4033437826541273</v>
      </c>
      <c r="CK11" s="22">
        <f t="shared" si="10"/>
        <v>2.4033437826541273</v>
      </c>
      <c r="CM11" s="22">
        <f t="shared" si="11"/>
        <v>0</v>
      </c>
      <c r="CN11" s="22">
        <f t="shared" si="12"/>
        <v>0</v>
      </c>
      <c r="CO11" s="22">
        <f t="shared" si="13"/>
        <v>4.3478260869565215</v>
      </c>
      <c r="CP11" s="22">
        <f t="shared" si="14"/>
        <v>11.111111111111111</v>
      </c>
      <c r="CQ11" s="22">
        <f t="shared" si="15"/>
        <v>0</v>
      </c>
      <c r="CR11" s="22">
        <f t="shared" si="16"/>
        <v>0</v>
      </c>
      <c r="CS11" s="22">
        <f t="shared" si="17"/>
        <v>71.428571428571416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>
        <f t="shared" si="21"/>
        <v>0</v>
      </c>
      <c r="CX11" s="22">
        <f t="shared" si="22"/>
        <v>0</v>
      </c>
      <c r="CY11" s="22" t="e">
        <f t="shared" si="23"/>
        <v>#DIV/0!</v>
      </c>
      <c r="CZ11" s="22" t="e">
        <f t="shared" si="24"/>
        <v>#DIV/0!</v>
      </c>
      <c r="DA11" s="22" t="e">
        <f t="shared" si="25"/>
        <v>#DIV/0!</v>
      </c>
      <c r="DB11" s="22">
        <f t="shared" si="26"/>
        <v>0</v>
      </c>
      <c r="DC11" s="22">
        <f t="shared" si="27"/>
        <v>0</v>
      </c>
      <c r="DE11" s="22">
        <f t="shared" si="49"/>
        <v>0</v>
      </c>
      <c r="DF11" s="22">
        <f t="shared" si="49"/>
        <v>0</v>
      </c>
      <c r="DG11" s="22">
        <f t="shared" si="50"/>
        <v>1</v>
      </c>
      <c r="DH11" s="22">
        <f t="shared" si="51"/>
        <v>1</v>
      </c>
      <c r="DI11" s="22">
        <f t="shared" si="28"/>
        <v>0</v>
      </c>
      <c r="DJ11" s="22">
        <f t="shared" si="28"/>
        <v>0</v>
      </c>
      <c r="DK11" s="22">
        <f t="shared" si="28"/>
        <v>1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0</v>
      </c>
      <c r="DS11" s="22">
        <f t="shared" si="54"/>
        <v>0</v>
      </c>
    </row>
    <row r="12" spans="1:123" s="22" customFormat="1" ht="15.75" thickBot="1">
      <c r="A12" s="104" t="s">
        <v>196</v>
      </c>
      <c r="B12" s="98">
        <v>10</v>
      </c>
      <c r="C12" s="140" t="s">
        <v>206</v>
      </c>
      <c r="D12" s="99" t="s">
        <v>70</v>
      </c>
      <c r="E12" s="113"/>
      <c r="F12" s="114"/>
      <c r="G12" s="41"/>
      <c r="H12" s="41"/>
      <c r="I12" s="41"/>
      <c r="J12" s="41"/>
      <c r="K12" s="41"/>
      <c r="L12" s="31"/>
      <c r="M12" s="31"/>
      <c r="N12" s="31"/>
      <c r="O12" s="31"/>
      <c r="P12" s="31"/>
      <c r="Q12" s="31"/>
      <c r="R12" s="31"/>
      <c r="S12" s="106"/>
      <c r="T12" s="102" t="s">
        <v>36</v>
      </c>
      <c r="U12" s="89">
        <v>2</v>
      </c>
      <c r="V12" s="31"/>
      <c r="W12" s="31"/>
      <c r="X12" s="31">
        <v>1</v>
      </c>
      <c r="Y12" s="31"/>
      <c r="Z12" s="31"/>
      <c r="AA12" s="31"/>
      <c r="AB12" s="89"/>
      <c r="AC12" s="31"/>
      <c r="AD12" s="31"/>
      <c r="AE12" s="31"/>
      <c r="AF12" s="31"/>
      <c r="AG12" s="31"/>
      <c r="AH12" s="31"/>
      <c r="AI12" s="112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1</v>
      </c>
      <c r="BA12" s="28">
        <f t="shared" si="0"/>
        <v>2</v>
      </c>
      <c r="BB12" s="29">
        <f t="shared" si="0"/>
        <v>0</v>
      </c>
      <c r="BC12" s="29">
        <f t="shared" si="31"/>
        <v>2</v>
      </c>
      <c r="BD12" s="29">
        <f t="shared" si="1"/>
        <v>0</v>
      </c>
      <c r="BE12" s="29">
        <f t="shared" si="32"/>
        <v>2</v>
      </c>
      <c r="BF12" s="29">
        <f t="shared" si="2"/>
        <v>1</v>
      </c>
      <c r="BG12" s="29">
        <f t="shared" si="33"/>
        <v>3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240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240</v>
      </c>
      <c r="CD12" s="156">
        <f t="shared" si="6"/>
        <v>166.66666666666669</v>
      </c>
      <c r="CE12" s="22">
        <f t="shared" si="46"/>
        <v>3</v>
      </c>
      <c r="CF12" s="156">
        <f t="shared" si="7"/>
        <v>146.66666666666669</v>
      </c>
      <c r="CG12" s="22">
        <f t="shared" si="47"/>
        <v>4</v>
      </c>
      <c r="CH12" s="156">
        <f t="shared" si="8"/>
        <v>126.66666666666667</v>
      </c>
      <c r="CI12" s="22">
        <f t="shared" si="48"/>
        <v>5</v>
      </c>
      <c r="CJ12" s="22">
        <f t="shared" si="9"/>
        <v>5.0156739811912221</v>
      </c>
      <c r="CK12" s="22">
        <f t="shared" si="10"/>
        <v>5.0156739811912221</v>
      </c>
      <c r="CM12" s="22">
        <f t="shared" si="11"/>
        <v>11.111111111111111</v>
      </c>
      <c r="CN12" s="22">
        <f t="shared" si="12"/>
        <v>0</v>
      </c>
      <c r="CO12" s="22">
        <f t="shared" si="13"/>
        <v>0</v>
      </c>
      <c r="CP12" s="22">
        <f t="shared" si="14"/>
        <v>11.111111111111111</v>
      </c>
      <c r="CQ12" s="22">
        <f t="shared" si="15"/>
        <v>0</v>
      </c>
      <c r="CR12" s="22">
        <f t="shared" si="16"/>
        <v>0</v>
      </c>
      <c r="CS12" s="22">
        <f t="shared" si="17"/>
        <v>0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>
        <f t="shared" si="21"/>
        <v>0</v>
      </c>
      <c r="CX12" s="22">
        <f t="shared" si="22"/>
        <v>0</v>
      </c>
      <c r="CY12" s="22" t="e">
        <f t="shared" si="23"/>
        <v>#DIV/0!</v>
      </c>
      <c r="CZ12" s="22" t="e">
        <f t="shared" si="24"/>
        <v>#DIV/0!</v>
      </c>
      <c r="DA12" s="22" t="e">
        <f t="shared" si="25"/>
        <v>#DIV/0!</v>
      </c>
      <c r="DB12" s="22">
        <f t="shared" si="26"/>
        <v>0</v>
      </c>
      <c r="DC12" s="22">
        <f t="shared" si="27"/>
        <v>0</v>
      </c>
      <c r="DE12" s="22">
        <f t="shared" si="49"/>
        <v>1</v>
      </c>
      <c r="DF12" s="22">
        <f t="shared" si="49"/>
        <v>0</v>
      </c>
      <c r="DG12" s="22">
        <f t="shared" si="50"/>
        <v>0</v>
      </c>
      <c r="DH12" s="22">
        <f t="shared" si="51"/>
        <v>1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ht="15.75" thickBot="1">
      <c r="A13" s="42"/>
      <c r="B13" s="43"/>
      <c r="C13" s="44"/>
      <c r="D13" s="45"/>
      <c r="E13" s="46"/>
      <c r="F13" s="47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8"/>
      <c r="U13" s="47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8"/>
      <c r="AK13" s="47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8">
        <f>SUM(AZ3:AZ12)</f>
        <v>19</v>
      </c>
      <c r="BA13" s="49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50"/>
      <c r="BW13" s="42"/>
      <c r="BX13" s="43"/>
      <c r="BY13" s="43"/>
      <c r="BZ13" s="43"/>
      <c r="CA13" s="43"/>
      <c r="CB13" s="43"/>
      <c r="CC13" s="43"/>
      <c r="CD13" s="42"/>
      <c r="CE13" s="42"/>
      <c r="CF13" s="42"/>
      <c r="CG13" s="42"/>
      <c r="CH13" s="42"/>
      <c r="CI13" s="42"/>
    </row>
    <row r="14" spans="1:123" ht="15.75" thickBot="1">
      <c r="C14" s="7" t="s">
        <v>37</v>
      </c>
      <c r="D14" s="7"/>
      <c r="E14" s="51">
        <v>3</v>
      </c>
      <c r="F14" s="51">
        <v>1</v>
      </c>
      <c r="G14" s="51">
        <v>1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>
        <v>2</v>
      </c>
      <c r="V14" s="51">
        <v>3</v>
      </c>
      <c r="W14" s="51">
        <v>2</v>
      </c>
      <c r="X14" s="51"/>
      <c r="Y14" s="51"/>
      <c r="Z14" s="51"/>
      <c r="AA14" s="51"/>
      <c r="AB14" s="51"/>
      <c r="AC14" s="84"/>
      <c r="AD14" s="84"/>
      <c r="AE14" s="84"/>
      <c r="AF14" s="84"/>
      <c r="AG14" s="84"/>
      <c r="AH14" s="84"/>
      <c r="AI14" s="84"/>
      <c r="AJ14" s="84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7">
        <f>AZ13/2</f>
        <v>9.5</v>
      </c>
      <c r="BA14" s="1">
        <f t="shared" ref="BA14:BB14" si="55">SUM(E14,U14,AK14)</f>
        <v>5</v>
      </c>
      <c r="BB14" s="52">
        <f t="shared" si="55"/>
        <v>4</v>
      </c>
      <c r="BC14" s="52"/>
      <c r="BD14" s="52">
        <f>SUM(G14,W14,AM14)</f>
        <v>3</v>
      </c>
      <c r="BE14" s="52"/>
      <c r="BF14" s="52">
        <f>SUM(H14,X14,AN14)</f>
        <v>0</v>
      </c>
      <c r="BG14" s="52"/>
      <c r="BH14" s="52">
        <f>SUM(I14,Y14,AO14)</f>
        <v>0</v>
      </c>
      <c r="BI14" s="52">
        <f>SUM(J14,Z14,AP14)</f>
        <v>0</v>
      </c>
      <c r="BJ14" s="52">
        <f>SUM(K14,AA14,AQ14)</f>
        <v>0</v>
      </c>
      <c r="BK14" s="53">
        <f>SUM(AR14,AB14,L14)</f>
        <v>0</v>
      </c>
      <c r="BL14" s="53">
        <f>SUM(AS14,AC14,M14)</f>
        <v>0</v>
      </c>
      <c r="BM14" s="53"/>
      <c r="BN14" s="53">
        <f>SUM(AT14,AD14,N14)</f>
        <v>0</v>
      </c>
      <c r="BO14" s="53"/>
      <c r="BP14" s="53">
        <f>SUM(AU14,AE14,O14)</f>
        <v>0</v>
      </c>
      <c r="BQ14" s="53">
        <f>SUM(AV14,AF14,P14)</f>
        <v>0</v>
      </c>
      <c r="BR14" s="53">
        <f>SUM(AW14,AG14,Q14)</f>
        <v>0</v>
      </c>
      <c r="BS14" s="53"/>
      <c r="BT14" s="53">
        <f>SUM(AX14,AH14,R14)</f>
        <v>0</v>
      </c>
      <c r="BU14" s="53"/>
      <c r="BV14" s="54">
        <f>SUM(AY14,AI14,S14)</f>
        <v>0</v>
      </c>
      <c r="CA14" s="55"/>
      <c r="CB14" s="55"/>
      <c r="CC14">
        <f>SUM(CC3:CC12)</f>
        <v>4785</v>
      </c>
    </row>
    <row r="15" spans="1:123">
      <c r="BI15" s="20"/>
      <c r="BY15" s="20"/>
      <c r="CJ15">
        <f>SUM(CJ3:CJ12)</f>
        <v>100.00000000000001</v>
      </c>
      <c r="CK15">
        <f>SUM(CK3:CK12)</f>
        <v>100.00000000000001</v>
      </c>
      <c r="CM15">
        <f t="shared" ref="CM15:DC15" si="56">SUM(CM3:CM12)</f>
        <v>100</v>
      </c>
      <c r="CN15">
        <f t="shared" si="56"/>
        <v>99.999999999999986</v>
      </c>
      <c r="CO15">
        <f t="shared" si="56"/>
        <v>99.999999999999986</v>
      </c>
      <c r="CP15">
        <f t="shared" si="56"/>
        <v>100</v>
      </c>
      <c r="CQ15">
        <f t="shared" si="56"/>
        <v>100</v>
      </c>
      <c r="CR15">
        <f t="shared" si="56"/>
        <v>100</v>
      </c>
      <c r="CS15">
        <f t="shared" si="56"/>
        <v>99.999999999999986</v>
      </c>
      <c r="CT15" t="e">
        <f t="shared" si="56"/>
        <v>#DIV/0!</v>
      </c>
      <c r="CU15" t="e">
        <f t="shared" si="56"/>
        <v>#DIV/0!</v>
      </c>
      <c r="CV15" t="e">
        <f t="shared" si="56"/>
        <v>#DIV/0!</v>
      </c>
      <c r="CW15">
        <f t="shared" si="56"/>
        <v>100</v>
      </c>
      <c r="CX15">
        <f t="shared" si="56"/>
        <v>100</v>
      </c>
      <c r="CY15" t="e">
        <f t="shared" si="56"/>
        <v>#DIV/0!</v>
      </c>
      <c r="CZ15" t="e">
        <f t="shared" si="56"/>
        <v>#DIV/0!</v>
      </c>
      <c r="DA15" t="e">
        <f t="shared" si="56"/>
        <v>#DIV/0!</v>
      </c>
      <c r="DB15">
        <f t="shared" si="56"/>
        <v>100</v>
      </c>
      <c r="DC15">
        <f t="shared" si="56"/>
        <v>100</v>
      </c>
    </row>
    <row r="16" spans="1:123" ht="15.75" thickBot="1"/>
    <row r="17" spans="3:81" ht="15.75" thickBot="1">
      <c r="D17" t="s">
        <v>38</v>
      </c>
      <c r="E17" t="s">
        <v>39</v>
      </c>
      <c r="F17" t="s">
        <v>40</v>
      </c>
      <c r="U17" s="55"/>
      <c r="BA17" s="16" t="s">
        <v>8</v>
      </c>
      <c r="BB17" s="17" t="s">
        <v>9</v>
      </c>
      <c r="BC17" s="17"/>
      <c r="BD17" s="17" t="s">
        <v>10</v>
      </c>
      <c r="BE17" s="17"/>
      <c r="BF17" s="17" t="s">
        <v>11</v>
      </c>
      <c r="BG17" s="17"/>
      <c r="BH17" s="17" t="s">
        <v>12</v>
      </c>
      <c r="BI17" s="17" t="s">
        <v>13</v>
      </c>
      <c r="BJ17" s="17" t="s">
        <v>14</v>
      </c>
      <c r="BK17" s="17" t="s">
        <v>15</v>
      </c>
      <c r="BL17" s="17" t="s">
        <v>16</v>
      </c>
      <c r="BM17" s="17"/>
      <c r="BN17" s="17" t="s">
        <v>17</v>
      </c>
      <c r="BO17" s="17"/>
      <c r="BP17" s="17" t="s">
        <v>27</v>
      </c>
      <c r="BQ17" s="17" t="s">
        <v>19</v>
      </c>
      <c r="BR17" s="17" t="s">
        <v>20</v>
      </c>
      <c r="BS17" s="17"/>
      <c r="BT17" s="17" t="s">
        <v>21</v>
      </c>
      <c r="BU17" s="17"/>
      <c r="BV17" s="19" t="s">
        <v>22</v>
      </c>
      <c r="BW17" s="189" t="s">
        <v>41</v>
      </c>
      <c r="BX17" s="190"/>
      <c r="BY17" s="190"/>
      <c r="BZ17" s="190"/>
      <c r="CA17" s="191"/>
      <c r="CB17" s="176" t="s">
        <v>288</v>
      </c>
      <c r="CC17" s="177"/>
    </row>
    <row r="18" spans="3:81" ht="15.75" thickBot="1">
      <c r="D18">
        <v>2007</v>
      </c>
      <c r="E18">
        <v>2008</v>
      </c>
      <c r="F18">
        <v>2009</v>
      </c>
      <c r="G18" t="s">
        <v>42</v>
      </c>
      <c r="AY18" s="178" t="s">
        <v>43</v>
      </c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80" t="s">
        <v>44</v>
      </c>
      <c r="BX18" s="181"/>
      <c r="BY18" s="56"/>
      <c r="BZ18" s="56"/>
      <c r="CA18" s="57">
        <f>SUM(BA20:BV20)</f>
        <v>66</v>
      </c>
      <c r="CB18" s="157">
        <v>0.8</v>
      </c>
      <c r="CC18" s="60">
        <f>PERCENTILE($CC$1:$CC12,0.8)</f>
        <v>757.99999999999966</v>
      </c>
    </row>
    <row r="19" spans="3:81" ht="15.75" thickBot="1">
      <c r="C19" t="s">
        <v>45</v>
      </c>
      <c r="D19">
        <f>COUNTIF(D3:D12,"P")</f>
        <v>9</v>
      </c>
      <c r="E19">
        <f>COUNTIF(T3:T12,"P")</f>
        <v>10</v>
      </c>
      <c r="G19">
        <f>AVERAGE(D19:F19)</f>
        <v>9.5</v>
      </c>
      <c r="AP19" s="55"/>
      <c r="AQ19" s="55"/>
      <c r="AR19" s="55"/>
      <c r="AS19" s="55"/>
      <c r="AT19" s="55"/>
      <c r="AU19" s="55"/>
      <c r="AV19" s="55"/>
      <c r="AW19" s="55"/>
      <c r="AX19" s="55"/>
      <c r="AY19" s="1" t="s">
        <v>46</v>
      </c>
      <c r="AZ19" s="58"/>
      <c r="BA19" s="59">
        <f>SUM(BA3:BA12)</f>
        <v>18</v>
      </c>
      <c r="BB19" s="59">
        <f>SUM(BB3:BB12)</f>
        <v>14</v>
      </c>
      <c r="BC19" s="59"/>
      <c r="BD19" s="59">
        <f>SUM(BD3:BD12)</f>
        <v>23</v>
      </c>
      <c r="BE19" s="59"/>
      <c r="BF19" s="59">
        <f>SUM(BF3:BF12)</f>
        <v>9</v>
      </c>
      <c r="BG19" s="59"/>
      <c r="BH19" s="59">
        <f>SUM(BH3:BH12)</f>
        <v>2</v>
      </c>
      <c r="BI19" s="59">
        <f>SUM(BI3:BI12)</f>
        <v>1</v>
      </c>
      <c r="BJ19" s="59">
        <f>SUM(BJ3:BJ12)</f>
        <v>7</v>
      </c>
      <c r="BK19" s="59">
        <f>SUM(BK3:BK12)</f>
        <v>0</v>
      </c>
      <c r="BL19" s="59">
        <f>SUM(BL3:BL12)</f>
        <v>0</v>
      </c>
      <c r="BM19" s="59"/>
      <c r="BN19" s="59">
        <f>SUM(BN3:BN12)</f>
        <v>0</v>
      </c>
      <c r="BO19" s="59">
        <f>SUM(BO3:BO12)</f>
        <v>1</v>
      </c>
      <c r="BP19" s="59">
        <f>SUM(BP3:BP12)</f>
        <v>1</v>
      </c>
      <c r="BQ19" s="59">
        <f>SUM(BQ3:BQ12)</f>
        <v>0</v>
      </c>
      <c r="BR19" s="59">
        <f>SUM(BR3:BR12)</f>
        <v>0</v>
      </c>
      <c r="BS19" s="59"/>
      <c r="BT19" s="59">
        <f>SUM(BT3:BT12)</f>
        <v>0</v>
      </c>
      <c r="BU19" s="59">
        <f>SUM(BU3:BU12)</f>
        <v>3</v>
      </c>
      <c r="BV19" s="59">
        <f>SUM(BV3:BV12)</f>
        <v>3</v>
      </c>
      <c r="BW19" s="192" t="s">
        <v>29</v>
      </c>
      <c r="BX19" s="193"/>
      <c r="BY19" s="60"/>
      <c r="BZ19" s="60"/>
      <c r="CA19" s="61">
        <f>SUM(BA20:BJ20)</f>
        <v>62</v>
      </c>
      <c r="CB19" s="167">
        <v>0.75</v>
      </c>
      <c r="CC19" s="60">
        <f>PERCENTILE($CC$1:$CC12,0.75)</f>
        <v>613.75</v>
      </c>
    </row>
    <row r="20" spans="3:81" ht="15.75" thickBot="1">
      <c r="C20" t="s">
        <v>47</v>
      </c>
      <c r="D20">
        <f>COUNTIF(D3:D12,"C")</f>
        <v>1</v>
      </c>
      <c r="E20">
        <f>COUNTIF(T3:T12,"C")</f>
        <v>0</v>
      </c>
      <c r="F20">
        <f>COUNTIF(A3:AJ12,"C")</f>
        <v>1</v>
      </c>
      <c r="G20">
        <f>AVERAGE(D20:F20)</f>
        <v>0.66666666666666663</v>
      </c>
      <c r="AP20" s="55"/>
      <c r="AQ20" s="55"/>
      <c r="AR20" s="55"/>
      <c r="AS20" s="55"/>
      <c r="AT20" s="55"/>
      <c r="AU20" s="55"/>
      <c r="AV20" s="55"/>
      <c r="AW20" s="55"/>
      <c r="AX20" s="55"/>
      <c r="AY20" s="1" t="s">
        <v>48</v>
      </c>
      <c r="AZ20" s="58"/>
      <c r="BA20" s="52">
        <f>BA19-BA14</f>
        <v>13</v>
      </c>
      <c r="BB20" s="52">
        <f t="shared" ref="BB20:BV20" si="57">BB19-BB14</f>
        <v>10</v>
      </c>
      <c r="BC20" s="52"/>
      <c r="BD20" s="52">
        <f t="shared" si="57"/>
        <v>20</v>
      </c>
      <c r="BE20" s="52"/>
      <c r="BF20" s="52">
        <f t="shared" si="57"/>
        <v>9</v>
      </c>
      <c r="BG20" s="52"/>
      <c r="BH20" s="52">
        <f t="shared" si="57"/>
        <v>2</v>
      </c>
      <c r="BI20" s="52">
        <f t="shared" si="57"/>
        <v>1</v>
      </c>
      <c r="BJ20" s="52">
        <f t="shared" si="57"/>
        <v>7</v>
      </c>
      <c r="BK20" s="52">
        <f t="shared" si="57"/>
        <v>0</v>
      </c>
      <c r="BL20" s="52">
        <f t="shared" si="57"/>
        <v>0</v>
      </c>
      <c r="BM20" s="52"/>
      <c r="BN20" s="52">
        <f t="shared" si="57"/>
        <v>0</v>
      </c>
      <c r="BO20" s="52"/>
      <c r="BP20" s="52">
        <f t="shared" si="57"/>
        <v>1</v>
      </c>
      <c r="BQ20" s="52">
        <f t="shared" si="57"/>
        <v>0</v>
      </c>
      <c r="BR20" s="52">
        <f t="shared" si="57"/>
        <v>0</v>
      </c>
      <c r="BS20" s="52"/>
      <c r="BT20" s="52">
        <f t="shared" si="57"/>
        <v>0</v>
      </c>
      <c r="BU20" s="52"/>
      <c r="BV20" s="52">
        <f t="shared" si="57"/>
        <v>3</v>
      </c>
      <c r="BW20" s="192" t="s">
        <v>49</v>
      </c>
      <c r="BX20" s="193"/>
      <c r="BY20" s="60"/>
      <c r="BZ20" s="60"/>
      <c r="CA20" s="61">
        <f>SUM(BK20:BP20)</f>
        <v>1</v>
      </c>
      <c r="CB20" s="157">
        <v>0.7</v>
      </c>
      <c r="CC20" s="60">
        <f>PERCENTILE($CC$1:$CC12,0.7)</f>
        <v>512.5</v>
      </c>
    </row>
    <row r="21" spans="3:81" ht="15.75" thickBot="1">
      <c r="C21" t="s">
        <v>50</v>
      </c>
      <c r="D21">
        <f>COUNTIF(D3:D12,"V")</f>
        <v>0</v>
      </c>
      <c r="E21">
        <f>COUNTIF(T3:T12,"V")</f>
        <v>0</v>
      </c>
      <c r="F21">
        <f>COUNTIF(AJ3:AJ12,"V")</f>
        <v>0</v>
      </c>
      <c r="G21">
        <f>AVERAGE(D21:F21)</f>
        <v>0</v>
      </c>
      <c r="AP21" s="55"/>
      <c r="AQ21" s="55"/>
      <c r="AR21" s="55"/>
      <c r="AS21" s="55"/>
      <c r="AT21" s="55"/>
      <c r="AU21" s="55"/>
      <c r="AV21" s="55"/>
      <c r="AW21" s="55"/>
      <c r="AX21" s="55"/>
      <c r="AY21" s="1" t="s">
        <v>51</v>
      </c>
      <c r="AZ21" s="58"/>
      <c r="BA21" s="58">
        <f>BA20*100</f>
        <v>1300</v>
      </c>
      <c r="BB21" s="5">
        <f>BB20*80</f>
        <v>800</v>
      </c>
      <c r="BC21" s="5"/>
      <c r="BD21" s="5">
        <f>BD20*60</f>
        <v>1200</v>
      </c>
      <c r="BE21" s="5"/>
      <c r="BF21" s="5">
        <f>BF20*40</f>
        <v>360</v>
      </c>
      <c r="BG21" s="5"/>
      <c r="BH21" s="5">
        <f>BH20*20</f>
        <v>40</v>
      </c>
      <c r="BI21" s="5">
        <f>BI20*10</f>
        <v>10</v>
      </c>
      <c r="BJ21" s="5">
        <f>BJ20*5</f>
        <v>35</v>
      </c>
      <c r="BK21" s="5">
        <f>BK20*200</f>
        <v>0</v>
      </c>
      <c r="BL21" s="5">
        <f>BL20*100</f>
        <v>0</v>
      </c>
      <c r="BM21" s="5"/>
      <c r="BN21" s="5">
        <f>BN20*50</f>
        <v>0</v>
      </c>
      <c r="BO21" s="5"/>
      <c r="BP21" s="5">
        <f>BP20*25</f>
        <v>25</v>
      </c>
      <c r="BQ21" s="5">
        <f>BQ20*100</f>
        <v>0</v>
      </c>
      <c r="BR21" s="5">
        <f>BR20*50</f>
        <v>0</v>
      </c>
      <c r="BS21" s="5"/>
      <c r="BT21" s="5">
        <f>BT20*25</f>
        <v>0</v>
      </c>
      <c r="BU21" s="5"/>
      <c r="BV21" s="1">
        <f>BV20*10</f>
        <v>30</v>
      </c>
      <c r="BW21" s="194" t="s">
        <v>52</v>
      </c>
      <c r="BX21" s="195"/>
      <c r="BY21" s="62"/>
      <c r="BZ21" s="62"/>
      <c r="CA21" s="63">
        <f>SUM(BQ20:BV20)</f>
        <v>3</v>
      </c>
      <c r="CB21" s="157">
        <v>0.6</v>
      </c>
      <c r="CC21" s="60">
        <f>PERCENTILE($CC$1:$CC12,0.6)</f>
        <v>418</v>
      </c>
    </row>
    <row r="22" spans="3:81" ht="15.75" thickBot="1">
      <c r="C22" t="s">
        <v>34</v>
      </c>
      <c r="D22">
        <f>SUM(D19:D21)</f>
        <v>10</v>
      </c>
      <c r="E22">
        <f>SUM(E19:E21)</f>
        <v>10</v>
      </c>
      <c r="G22">
        <f>AVERAGE(D22:F22)</f>
        <v>10</v>
      </c>
      <c r="AY22" s="64" t="s">
        <v>53</v>
      </c>
      <c r="AZ22" s="65"/>
      <c r="BA22" s="58">
        <f>SUM(BA21:BV21)</f>
        <v>3800</v>
      </c>
      <c r="BB22" s="66">
        <f>BA22/AZ14</f>
        <v>400</v>
      </c>
      <c r="BC22" s="32"/>
      <c r="BW22" s="196" t="s">
        <v>51</v>
      </c>
      <c r="BX22" s="67" t="s">
        <v>54</v>
      </c>
      <c r="BY22" s="56"/>
      <c r="BZ22" s="56"/>
      <c r="CA22" s="68">
        <f>AVERAGE(CC3:CC12)</f>
        <v>478.5</v>
      </c>
      <c r="CB22" s="157">
        <v>0.5</v>
      </c>
      <c r="CC22" s="60">
        <f>PERCENTILE($CC$1:$CC12,0.5)</f>
        <v>330</v>
      </c>
    </row>
    <row r="23" spans="3:81" ht="15.75" thickBot="1">
      <c r="AY23" s="6"/>
      <c r="AZ23" s="8"/>
      <c r="BA23" s="5">
        <f>(SUM($AZ$3:$AZ$12))*($CE$2/3)</f>
        <v>1393.3333333333333</v>
      </c>
      <c r="BB23" s="199" t="str">
        <f>IF(BA22&gt;BA23,"ATINGE CONCEITO 3","NAO")</f>
        <v>ATINGE CONCEITO 3</v>
      </c>
      <c r="BC23" s="200"/>
      <c r="BD23" s="200"/>
      <c r="BE23" s="200"/>
      <c r="BF23" s="200"/>
      <c r="BG23" s="200"/>
      <c r="BH23" s="200"/>
      <c r="BW23" s="197"/>
      <c r="BX23" s="69" t="s">
        <v>55</v>
      </c>
      <c r="BY23" s="60"/>
      <c r="BZ23" s="60"/>
      <c r="CA23" s="61">
        <f>QUARTILE(CC3:CC12,1)</f>
        <v>168.75</v>
      </c>
      <c r="CB23" s="157">
        <v>0.4</v>
      </c>
      <c r="CC23" s="60">
        <f>PERCENTILE($CC$1:$CC12,0.4)</f>
        <v>252</v>
      </c>
    </row>
    <row r="24" spans="3:81" ht="15.75" thickBot="1">
      <c r="AY24" s="70" t="s">
        <v>56</v>
      </c>
      <c r="AZ24" s="71"/>
      <c r="BA24" s="5">
        <f>(SUM($AZ$3:$AZ$12))*($CG$2/3)</f>
        <v>1773.3333333333333</v>
      </c>
      <c r="BB24" s="199" t="str">
        <f>IF(BA22&gt;=BA24,"ATINGE CONCEITO 4","NAO")</f>
        <v>ATINGE CONCEITO 4</v>
      </c>
      <c r="BC24" s="200"/>
      <c r="BD24" s="200"/>
      <c r="BE24" s="200"/>
      <c r="BF24" s="200"/>
      <c r="BG24" s="200"/>
      <c r="BH24" s="200"/>
      <c r="BW24" s="197"/>
      <c r="BX24" s="69" t="s">
        <v>57</v>
      </c>
      <c r="BY24" s="60"/>
      <c r="BZ24" s="60"/>
      <c r="CA24" s="72">
        <f>MEDIAN(CC3:CC12)</f>
        <v>330</v>
      </c>
      <c r="CB24" s="167">
        <v>0.35</v>
      </c>
      <c r="CC24" s="60">
        <f>PERCENTILE($CC$1:$CC12,0.35)</f>
        <v>243</v>
      </c>
    </row>
    <row r="25" spans="3:81" ht="15.75" thickBot="1">
      <c r="AY25" s="64"/>
      <c r="AZ25" s="65"/>
      <c r="BA25" s="5">
        <f>(SUM($AZ$3:$AZ$12))*($CI$2/3)</f>
        <v>2153.333333333333</v>
      </c>
      <c r="BB25" s="199" t="str">
        <f>IF(BA22&gt;=BA25,"ATINGE CONCEITO 5","NAO")</f>
        <v>ATINGE CONCEITO 5</v>
      </c>
      <c r="BC25" s="200"/>
      <c r="BD25" s="200"/>
      <c r="BE25" s="200"/>
      <c r="BF25" s="200"/>
      <c r="BG25" s="200"/>
      <c r="BH25" s="200"/>
      <c r="BW25" s="197"/>
      <c r="BX25" s="69" t="s">
        <v>58</v>
      </c>
      <c r="BY25" s="60"/>
      <c r="BZ25" s="60"/>
      <c r="CA25" s="61">
        <f>QUARTILE(CC3:CC12,3)</f>
        <v>613.75</v>
      </c>
      <c r="CB25" s="157">
        <v>0.3</v>
      </c>
      <c r="CC25" s="60">
        <f>PERCENTILE($CC$1:$CC12,0.3)</f>
        <v>211.49999999999997</v>
      </c>
    </row>
    <row r="26" spans="3:81" ht="15.75" thickBot="1">
      <c r="BW26" s="198"/>
      <c r="BX26" s="73" t="s">
        <v>59</v>
      </c>
      <c r="BY26" s="62"/>
      <c r="BZ26" s="62"/>
      <c r="CA26" s="63">
        <f>QUARTILE(CC3:CC12,4)</f>
        <v>1320</v>
      </c>
    </row>
    <row r="27" spans="3:81" ht="15.75" thickBot="1"/>
    <row r="28" spans="3:81" ht="15.75" thickBot="1">
      <c r="AY28" s="178" t="s">
        <v>60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84"/>
    </row>
    <row r="29" spans="3:81" ht="15.75" thickBot="1">
      <c r="AY29" s="74"/>
      <c r="AZ29" s="58"/>
      <c r="BA29" s="1" t="s">
        <v>61</v>
      </c>
      <c r="BB29" s="52"/>
      <c r="BC29" s="52"/>
      <c r="BD29" s="52" t="s">
        <v>62</v>
      </c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8"/>
    </row>
    <row r="30" spans="3:81" ht="15.75" thickBot="1">
      <c r="AY30" s="1" t="s">
        <v>63</v>
      </c>
      <c r="AZ30" s="58"/>
      <c r="BA30" s="202">
        <f>AZ14-COUNTIF(CE3:CE12,"=NAO")</f>
        <v>6.5</v>
      </c>
      <c r="BB30" s="183"/>
      <c r="BC30" s="88"/>
      <c r="BD30" s="203">
        <f>(BA30/G19)*100</f>
        <v>68.421052631578945</v>
      </c>
      <c r="BE30" s="204"/>
      <c r="BF30" s="205"/>
      <c r="BG30" s="87"/>
      <c r="BH30" s="52" t="str">
        <f>IF(BD30&gt;=80,"ATINGEM CONCEITO 3","NAO")</f>
        <v>NAO</v>
      </c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8"/>
    </row>
    <row r="31" spans="3:81" ht="15.75" thickBot="1">
      <c r="AY31" s="1" t="s">
        <v>64</v>
      </c>
      <c r="AZ31" s="58"/>
      <c r="BA31" s="202">
        <f>AZ14-COUNTIF(CG3:CG12,"=NAO")</f>
        <v>6.5</v>
      </c>
      <c r="BB31" s="183"/>
      <c r="BC31" s="88"/>
      <c r="BD31" s="203">
        <f>(BA31/G19)*100</f>
        <v>68.421052631578945</v>
      </c>
      <c r="BE31" s="204"/>
      <c r="BF31" s="205"/>
      <c r="BG31" s="87"/>
      <c r="BH31" s="52" t="str">
        <f>IF(BD31&gt;=80," ATINGEM CONCEITO 4","NAO")</f>
        <v>NAO</v>
      </c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8"/>
    </row>
    <row r="32" spans="3:81" ht="15.75" thickBot="1">
      <c r="AY32" s="206" t="s">
        <v>65</v>
      </c>
      <c r="AZ32" s="207"/>
      <c r="BA32" s="202">
        <f>AZ14-COUNTIF(CI3:CI12,"=NAO")</f>
        <v>6.5</v>
      </c>
      <c r="BB32" s="183"/>
      <c r="BC32" s="88"/>
      <c r="BD32" s="203">
        <f>(BA32/G19)*100</f>
        <v>68.421052631578945</v>
      </c>
      <c r="BE32" s="204"/>
      <c r="BF32" s="205"/>
      <c r="BG32" s="87"/>
      <c r="BH32" s="52" t="str">
        <f>IF(BD32&gt;=80,"ATINGEM CONCEITO 5","NAO")</f>
        <v>NAO</v>
      </c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8"/>
    </row>
    <row r="34" spans="51:74" ht="15.75" thickBot="1"/>
    <row r="35" spans="51:74" ht="15.75" thickBot="1">
      <c r="AY35" s="208" t="s">
        <v>66</v>
      </c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10"/>
    </row>
    <row r="36" spans="51:74" ht="15.75" thickBot="1">
      <c r="AY36" t="s">
        <v>42</v>
      </c>
      <c r="AZ36">
        <f>G19</f>
        <v>9.5</v>
      </c>
      <c r="BA36" s="75" t="s">
        <v>8</v>
      </c>
      <c r="BB36" s="76" t="s">
        <v>9</v>
      </c>
      <c r="BC36" s="76"/>
      <c r="BD36" s="76" t="s">
        <v>10</v>
      </c>
      <c r="BE36" s="76"/>
      <c r="BF36" s="76" t="s">
        <v>11</v>
      </c>
      <c r="BG36" s="76"/>
      <c r="BH36" s="76" t="s">
        <v>12</v>
      </c>
      <c r="BI36" s="76" t="s">
        <v>13</v>
      </c>
      <c r="BJ36" s="76" t="s">
        <v>14</v>
      </c>
      <c r="BK36" s="76" t="s">
        <v>15</v>
      </c>
      <c r="BL36" s="76" t="s">
        <v>16</v>
      </c>
      <c r="BM36" s="76"/>
      <c r="BN36" s="76" t="s">
        <v>17</v>
      </c>
      <c r="BO36" s="76"/>
      <c r="BP36" s="76" t="s">
        <v>27</v>
      </c>
      <c r="BQ36" s="76" t="s">
        <v>19</v>
      </c>
      <c r="BR36" s="76" t="s">
        <v>20</v>
      </c>
      <c r="BS36" s="76"/>
      <c r="BT36" s="76" t="s">
        <v>21</v>
      </c>
      <c r="BU36" s="76"/>
      <c r="BV36" s="77" t="s">
        <v>22</v>
      </c>
    </row>
    <row r="37" spans="51:74">
      <c r="AY37" t="s">
        <v>67</v>
      </c>
      <c r="BA37">
        <f>COUNTIF(BA3:BA12,"&gt;0")</f>
        <v>5</v>
      </c>
      <c r="BB37">
        <f>COUNTIF(BB3:BB12,"&gt;0")</f>
        <v>4</v>
      </c>
      <c r="BD37">
        <f>COUNTIF(BD3:BD12,"&gt;0")</f>
        <v>7</v>
      </c>
      <c r="BF37">
        <f>COUNTIF(BF3:BF12,"&gt;0")</f>
        <v>7</v>
      </c>
      <c r="BH37">
        <f t="shared" ref="BH37:BV37" si="58">COUNTIF(BH3:BH12,"&gt;0")</f>
        <v>2</v>
      </c>
      <c r="BI37">
        <f t="shared" si="58"/>
        <v>1</v>
      </c>
      <c r="BJ37">
        <f t="shared" si="58"/>
        <v>3</v>
      </c>
      <c r="BK37">
        <f t="shared" si="58"/>
        <v>0</v>
      </c>
      <c r="BL37">
        <f t="shared" si="58"/>
        <v>0</v>
      </c>
      <c r="BM37">
        <f t="shared" si="58"/>
        <v>0</v>
      </c>
      <c r="BN37">
        <f t="shared" si="58"/>
        <v>0</v>
      </c>
      <c r="BO37">
        <f t="shared" si="58"/>
        <v>1</v>
      </c>
      <c r="BP37">
        <f t="shared" si="58"/>
        <v>1</v>
      </c>
      <c r="BQ37">
        <f t="shared" si="58"/>
        <v>0</v>
      </c>
      <c r="BR37">
        <f t="shared" si="58"/>
        <v>0</v>
      </c>
      <c r="BS37">
        <f t="shared" si="58"/>
        <v>0</v>
      </c>
      <c r="BT37">
        <f t="shared" si="58"/>
        <v>0</v>
      </c>
      <c r="BU37">
        <f t="shared" si="58"/>
        <v>2</v>
      </c>
      <c r="BV37">
        <f t="shared" si="58"/>
        <v>2</v>
      </c>
    </row>
    <row r="38" spans="51:74">
      <c r="AY38" t="s">
        <v>68</v>
      </c>
      <c r="BA38" s="78">
        <f>BA37/$AZ$36*100</f>
        <v>52.631578947368418</v>
      </c>
      <c r="BB38" s="78">
        <f t="shared" ref="BB38:BV38" si="59">BB37/$AZ$36*100</f>
        <v>42.105263157894733</v>
      </c>
      <c r="BC38" s="78"/>
      <c r="BD38" s="78">
        <f t="shared" si="59"/>
        <v>73.68421052631578</v>
      </c>
      <c r="BE38" s="78"/>
      <c r="BF38" s="78">
        <f t="shared" si="59"/>
        <v>73.68421052631578</v>
      </c>
      <c r="BG38" s="78"/>
      <c r="BH38" s="78">
        <f t="shared" si="59"/>
        <v>21.052631578947366</v>
      </c>
      <c r="BI38" s="78">
        <f t="shared" si="59"/>
        <v>10.526315789473683</v>
      </c>
      <c r="BJ38" s="78">
        <f t="shared" si="59"/>
        <v>31.578947368421051</v>
      </c>
      <c r="BK38" s="78">
        <f t="shared" si="59"/>
        <v>0</v>
      </c>
      <c r="BL38" s="78">
        <f t="shared" si="59"/>
        <v>0</v>
      </c>
      <c r="BM38" s="78">
        <f t="shared" si="59"/>
        <v>0</v>
      </c>
      <c r="BN38" s="78">
        <f t="shared" si="59"/>
        <v>0</v>
      </c>
      <c r="BO38" s="78">
        <f t="shared" si="59"/>
        <v>10.526315789473683</v>
      </c>
      <c r="BP38" s="78">
        <f t="shared" si="59"/>
        <v>10.526315789473683</v>
      </c>
      <c r="BQ38" s="78">
        <f t="shared" si="59"/>
        <v>0</v>
      </c>
      <c r="BR38" s="78">
        <f t="shared" si="59"/>
        <v>0</v>
      </c>
      <c r="BS38" s="78">
        <f t="shared" si="59"/>
        <v>0</v>
      </c>
      <c r="BT38" s="78">
        <f t="shared" si="59"/>
        <v>0</v>
      </c>
      <c r="BU38" s="78">
        <f t="shared" si="59"/>
        <v>21.052631578947366</v>
      </c>
      <c r="BV38" s="78">
        <f t="shared" si="59"/>
        <v>21.052631578947366</v>
      </c>
    </row>
    <row r="39" spans="51:74" ht="15.75" thickBot="1">
      <c r="BA39" t="s">
        <v>29</v>
      </c>
      <c r="BK39" t="s">
        <v>49</v>
      </c>
      <c r="BQ39" t="s">
        <v>52</v>
      </c>
    </row>
    <row r="40" spans="51:74" ht="15.75" thickBot="1">
      <c r="AY40" t="s">
        <v>23</v>
      </c>
      <c r="BA40" s="174">
        <f>COUNTIF(BC3:BC12,"&gt;0")/$AZ$36*100</f>
        <v>52.631578947368418</v>
      </c>
      <c r="BB40" s="175"/>
      <c r="BC40" s="79"/>
      <c r="BJ40" t="s">
        <v>26</v>
      </c>
      <c r="BK40" s="174">
        <f>COUNTIF(BM3:BM12,"&gt;0")/$AZ$36*100</f>
        <v>0</v>
      </c>
      <c r="BL40" s="175"/>
      <c r="BM40" s="79"/>
      <c r="BP40" t="s">
        <v>28</v>
      </c>
      <c r="BQ40" s="174">
        <f>COUNTIF(BS3:BS12,"&gt;0")/$AZ$36*100</f>
        <v>0</v>
      </c>
      <c r="BR40" s="175"/>
      <c r="BS40" s="79"/>
    </row>
    <row r="41" spans="51:74" ht="15.75" thickBot="1">
      <c r="AY41" t="s">
        <v>24</v>
      </c>
      <c r="BA41" s="211">
        <f>COUNTIF(BE3:BE104,"&gt;0")/$AZ$36*100</f>
        <v>94.73684210526315</v>
      </c>
      <c r="BB41" s="212"/>
      <c r="BC41" s="212"/>
      <c r="BD41" s="213"/>
      <c r="BE41" s="79"/>
    </row>
    <row r="42" spans="51:74" ht="15.75" thickBot="1">
      <c r="AY42" t="s">
        <v>69</v>
      </c>
      <c r="BA42" s="174">
        <f>COUNTIF(BG3:BG12,"&gt;0")/$AZ$36*100</f>
        <v>105.26315789473684</v>
      </c>
      <c r="BB42" s="201"/>
      <c r="BC42" s="201"/>
      <c r="BD42" s="201"/>
      <c r="BE42" s="201"/>
      <c r="BF42" s="175"/>
      <c r="BG42" s="55"/>
    </row>
    <row r="43" spans="51:74" ht="15.75" thickBot="1"/>
    <row r="44" spans="51:74" ht="15.75" thickBot="1">
      <c r="AY44" t="s">
        <v>23</v>
      </c>
      <c r="BA44" s="174">
        <f>COUNTIF(BC3:BC12,"&gt;1")/$AZ$36*100</f>
        <v>52.631578947368418</v>
      </c>
      <c r="BB44" s="175"/>
    </row>
  </sheetData>
  <protectedRanges>
    <protectedRange password="E804" sqref="T93:AI93" name="Dados da produção_1"/>
  </protectedRanges>
  <mergeCells count="30">
    <mergeCell ref="BA42:BF42"/>
    <mergeCell ref="AY28:BV28"/>
    <mergeCell ref="BA30:BB30"/>
    <mergeCell ref="BD30:BF30"/>
    <mergeCell ref="BA31:BB31"/>
    <mergeCell ref="BD31:BF31"/>
    <mergeCell ref="AY32:AZ32"/>
    <mergeCell ref="BA32:BB32"/>
    <mergeCell ref="BD32:BF32"/>
    <mergeCell ref="AY35:BV35"/>
    <mergeCell ref="BA40:BB40"/>
    <mergeCell ref="BK40:BL40"/>
    <mergeCell ref="BQ40:BR40"/>
    <mergeCell ref="BA41:BD41"/>
    <mergeCell ref="BA44:BB44"/>
    <mergeCell ref="CB17:CC17"/>
    <mergeCell ref="AY18:BV18"/>
    <mergeCell ref="BW18:BX18"/>
    <mergeCell ref="E1:S1"/>
    <mergeCell ref="U1:AI1"/>
    <mergeCell ref="AK1:AY1"/>
    <mergeCell ref="BA1:BV1"/>
    <mergeCell ref="BW17:CA17"/>
    <mergeCell ref="BW19:BX19"/>
    <mergeCell ref="BW20:BX20"/>
    <mergeCell ref="BW21:BX21"/>
    <mergeCell ref="BW22:BW26"/>
    <mergeCell ref="BB23:BH23"/>
    <mergeCell ref="BB24:BH24"/>
    <mergeCell ref="BB25:BH25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DS49"/>
  <sheetViews>
    <sheetView topLeftCell="AV16" workbookViewId="0">
      <selection activeCell="BA49" sqref="BA49:BB49"/>
    </sheetView>
  </sheetViews>
  <sheetFormatPr defaultColWidth="8.85546875" defaultRowHeight="15"/>
  <cols>
    <col min="1" max="1" width="10.42578125" bestFit="1" customWidth="1"/>
    <col min="2" max="2" width="4.28515625" bestFit="1" customWidth="1"/>
    <col min="3" max="3" width="41.42578125" bestFit="1" customWidth="1"/>
    <col min="4" max="18" width="5.42578125" customWidth="1"/>
    <col min="19" max="19" width="3.85546875" customWidth="1"/>
    <col min="20" max="20" width="5.42578125" customWidth="1"/>
    <col min="21" max="35" width="5.28515625" customWidth="1"/>
    <col min="36" max="51" width="5.42578125" customWidth="1"/>
    <col min="52" max="52" width="7" customWidth="1"/>
    <col min="53" max="53" width="8" customWidth="1"/>
    <col min="54" max="54" width="7.42578125" customWidth="1"/>
    <col min="55" max="55" width="7.42578125" hidden="1" customWidth="1"/>
    <col min="56" max="56" width="10" customWidth="1"/>
    <col min="57" max="57" width="10" hidden="1" customWidth="1"/>
    <col min="58" max="58" width="7.85546875" customWidth="1"/>
    <col min="59" max="59" width="7.85546875" hidden="1" customWidth="1"/>
    <col min="60" max="60" width="6.85546875" customWidth="1"/>
    <col min="61" max="61" width="8.140625" customWidth="1"/>
    <col min="62" max="62" width="5.85546875" customWidth="1"/>
    <col min="63" max="63" width="5.28515625" customWidth="1"/>
    <col min="64" max="64" width="4.7109375" customWidth="1"/>
    <col min="65" max="65" width="4.7109375" hidden="1" customWidth="1"/>
    <col min="66" max="66" width="4" customWidth="1"/>
    <col min="67" max="67" width="4" hidden="1" customWidth="1"/>
    <col min="68" max="68" width="6.28515625" customWidth="1"/>
    <col min="69" max="70" width="5.140625" customWidth="1"/>
    <col min="71" max="71" width="5.140625" hidden="1" customWidth="1"/>
    <col min="72" max="72" width="5.140625" customWidth="1"/>
    <col min="73" max="73" width="5.140625" hidden="1" customWidth="1"/>
    <col min="74" max="74" width="5.140625" customWidth="1"/>
    <col min="75" max="76" width="10.42578125" customWidth="1"/>
    <col min="77" max="78" width="11.42578125" hidden="1" customWidth="1"/>
    <col min="79" max="79" width="8.42578125" customWidth="1"/>
    <col min="80" max="80" width="9" customWidth="1"/>
    <col min="81" max="81" width="8.28515625" customWidth="1"/>
    <col min="82" max="82" width="16.42578125" customWidth="1"/>
    <col min="83" max="83" width="6" customWidth="1"/>
    <col min="84" max="84" width="20.28515625" customWidth="1"/>
    <col min="85" max="85" width="5.140625" bestFit="1" customWidth="1"/>
    <col min="86" max="86" width="20" customWidth="1"/>
    <col min="87" max="87" width="5.140625" bestFit="1" customWidth="1"/>
    <col min="88" max="88" width="6.85546875" customWidth="1"/>
    <col min="89" max="89" width="14.7109375" customWidth="1"/>
    <col min="90" max="90" width="11" customWidth="1"/>
    <col min="91" max="100" width="8.140625" customWidth="1"/>
    <col min="101" max="101" width="8.140625" hidden="1" customWidth="1"/>
    <col min="102" max="105" width="8.140625" customWidth="1"/>
    <col min="106" max="106" width="0" hidden="1" customWidth="1"/>
    <col min="112" max="113" width="9.140625" customWidth="1"/>
    <col min="114" max="115" width="9.140625" hidden="1" customWidth="1"/>
    <col min="118" max="119" width="0" hidden="1" customWidth="1"/>
    <col min="122" max="123" width="0" hidden="1" customWidth="1"/>
    <col min="262" max="262" width="10.42578125" bestFit="1" customWidth="1"/>
    <col min="263" max="263" width="4.28515625" bestFit="1" customWidth="1"/>
    <col min="264" max="264" width="41.42578125" bestFit="1" customWidth="1"/>
    <col min="265" max="279" width="5.42578125" customWidth="1"/>
    <col min="280" max="280" width="3.85546875" customWidth="1"/>
    <col min="281" max="281" width="5.42578125" customWidth="1"/>
    <col min="282" max="296" width="5.28515625" customWidth="1"/>
    <col min="297" max="312" width="5.42578125" customWidth="1"/>
    <col min="313" max="313" width="6" customWidth="1"/>
    <col min="314" max="314" width="8" customWidth="1"/>
    <col min="315" max="315" width="7.42578125" customWidth="1"/>
    <col min="316" max="316" width="10" customWidth="1"/>
    <col min="317" max="317" width="7.85546875" customWidth="1"/>
    <col min="318" max="318" width="6.85546875" customWidth="1"/>
    <col min="319" max="319" width="8.140625" customWidth="1"/>
    <col min="320" max="321" width="5.28515625" customWidth="1"/>
    <col min="322" max="322" width="4.7109375" customWidth="1"/>
    <col min="323" max="323" width="4" customWidth="1"/>
    <col min="324" max="324" width="0" hidden="1" customWidth="1"/>
    <col min="325" max="328" width="5.140625" customWidth="1"/>
    <col min="329" max="329" width="0" hidden="1" customWidth="1"/>
    <col min="330" max="330" width="5.140625" customWidth="1"/>
    <col min="331" max="331" width="6" customWidth="1"/>
    <col min="332" max="332" width="6.85546875" customWidth="1"/>
    <col min="333" max="334" width="11.42578125" customWidth="1"/>
    <col min="335" max="335" width="8.42578125" customWidth="1"/>
    <col min="336" max="336" width="9" customWidth="1"/>
    <col min="337" max="337" width="8.28515625" customWidth="1"/>
    <col min="338" max="338" width="16.42578125" customWidth="1"/>
    <col min="339" max="339" width="6" customWidth="1"/>
    <col min="340" max="340" width="20.28515625" customWidth="1"/>
    <col min="341" max="341" width="5.140625" bestFit="1" customWidth="1"/>
    <col min="342" max="342" width="20" customWidth="1"/>
    <col min="343" max="343" width="5.140625" bestFit="1" customWidth="1"/>
    <col min="344" max="344" width="6.85546875" customWidth="1"/>
    <col min="345" max="345" width="14.7109375" customWidth="1"/>
    <col min="346" max="346" width="11" customWidth="1"/>
    <col min="347" max="356" width="8.140625" customWidth="1"/>
    <col min="357" max="357" width="0" hidden="1" customWidth="1"/>
    <col min="358" max="361" width="8.140625" customWidth="1"/>
    <col min="362" max="362" width="0" hidden="1" customWidth="1"/>
    <col min="518" max="518" width="10.42578125" bestFit="1" customWidth="1"/>
    <col min="519" max="519" width="4.28515625" bestFit="1" customWidth="1"/>
    <col min="520" max="520" width="41.42578125" bestFit="1" customWidth="1"/>
    <col min="521" max="535" width="5.42578125" customWidth="1"/>
    <col min="536" max="536" width="3.85546875" customWidth="1"/>
    <col min="537" max="537" width="5.42578125" customWidth="1"/>
    <col min="538" max="552" width="5.28515625" customWidth="1"/>
    <col min="553" max="568" width="5.42578125" customWidth="1"/>
    <col min="569" max="569" width="6" customWidth="1"/>
    <col min="570" max="570" width="8" customWidth="1"/>
    <col min="571" max="571" width="7.42578125" customWidth="1"/>
    <col min="572" max="572" width="10" customWidth="1"/>
    <col min="573" max="573" width="7.85546875" customWidth="1"/>
    <col min="574" max="574" width="6.85546875" customWidth="1"/>
    <col min="575" max="575" width="8.140625" customWidth="1"/>
    <col min="576" max="577" width="5.28515625" customWidth="1"/>
    <col min="578" max="578" width="4.7109375" customWidth="1"/>
    <col min="579" max="579" width="4" customWidth="1"/>
    <col min="580" max="580" width="0" hidden="1" customWidth="1"/>
    <col min="581" max="584" width="5.140625" customWidth="1"/>
    <col min="585" max="585" width="0" hidden="1" customWidth="1"/>
    <col min="586" max="586" width="5.140625" customWidth="1"/>
    <col min="587" max="587" width="6" customWidth="1"/>
    <col min="588" max="588" width="6.85546875" customWidth="1"/>
    <col min="589" max="590" width="11.42578125" customWidth="1"/>
    <col min="591" max="591" width="8.42578125" customWidth="1"/>
    <col min="592" max="592" width="9" customWidth="1"/>
    <col min="593" max="593" width="8.28515625" customWidth="1"/>
    <col min="594" max="594" width="16.42578125" customWidth="1"/>
    <col min="595" max="595" width="6" customWidth="1"/>
    <col min="596" max="596" width="20.28515625" customWidth="1"/>
    <col min="597" max="597" width="5.140625" bestFit="1" customWidth="1"/>
    <col min="598" max="598" width="20" customWidth="1"/>
    <col min="599" max="599" width="5.140625" bestFit="1" customWidth="1"/>
    <col min="600" max="600" width="6.85546875" customWidth="1"/>
    <col min="601" max="601" width="14.7109375" customWidth="1"/>
    <col min="602" max="602" width="11" customWidth="1"/>
    <col min="603" max="612" width="8.140625" customWidth="1"/>
    <col min="613" max="613" width="0" hidden="1" customWidth="1"/>
    <col min="614" max="617" width="8.140625" customWidth="1"/>
    <col min="618" max="618" width="0" hidden="1" customWidth="1"/>
    <col min="774" max="774" width="10.42578125" bestFit="1" customWidth="1"/>
    <col min="775" max="775" width="4.28515625" bestFit="1" customWidth="1"/>
    <col min="776" max="776" width="41.42578125" bestFit="1" customWidth="1"/>
    <col min="777" max="791" width="5.42578125" customWidth="1"/>
    <col min="792" max="792" width="3.85546875" customWidth="1"/>
    <col min="793" max="793" width="5.42578125" customWidth="1"/>
    <col min="794" max="808" width="5.28515625" customWidth="1"/>
    <col min="809" max="824" width="5.42578125" customWidth="1"/>
    <col min="825" max="825" width="6" customWidth="1"/>
    <col min="826" max="826" width="8" customWidth="1"/>
    <col min="827" max="827" width="7.42578125" customWidth="1"/>
    <col min="828" max="828" width="10" customWidth="1"/>
    <col min="829" max="829" width="7.85546875" customWidth="1"/>
    <col min="830" max="830" width="6.85546875" customWidth="1"/>
    <col min="831" max="831" width="8.140625" customWidth="1"/>
    <col min="832" max="833" width="5.28515625" customWidth="1"/>
    <col min="834" max="834" width="4.7109375" customWidth="1"/>
    <col min="835" max="835" width="4" customWidth="1"/>
    <col min="836" max="836" width="0" hidden="1" customWidth="1"/>
    <col min="837" max="840" width="5.140625" customWidth="1"/>
    <col min="841" max="841" width="0" hidden="1" customWidth="1"/>
    <col min="842" max="842" width="5.140625" customWidth="1"/>
    <col min="843" max="843" width="6" customWidth="1"/>
    <col min="844" max="844" width="6.85546875" customWidth="1"/>
    <col min="845" max="846" width="11.42578125" customWidth="1"/>
    <col min="847" max="847" width="8.42578125" customWidth="1"/>
    <col min="848" max="848" width="9" customWidth="1"/>
    <col min="849" max="849" width="8.28515625" customWidth="1"/>
    <col min="850" max="850" width="16.42578125" customWidth="1"/>
    <col min="851" max="851" width="6" customWidth="1"/>
    <col min="852" max="852" width="20.28515625" customWidth="1"/>
    <col min="853" max="853" width="5.140625" bestFit="1" customWidth="1"/>
    <col min="854" max="854" width="20" customWidth="1"/>
    <col min="855" max="855" width="5.140625" bestFit="1" customWidth="1"/>
    <col min="856" max="856" width="6.85546875" customWidth="1"/>
    <col min="857" max="857" width="14.7109375" customWidth="1"/>
    <col min="858" max="858" width="11" customWidth="1"/>
    <col min="859" max="868" width="8.140625" customWidth="1"/>
    <col min="869" max="869" width="0" hidden="1" customWidth="1"/>
    <col min="870" max="873" width="8.140625" customWidth="1"/>
    <col min="874" max="874" width="0" hidden="1" customWidth="1"/>
    <col min="1030" max="1030" width="10.42578125" bestFit="1" customWidth="1"/>
    <col min="1031" max="1031" width="4.28515625" bestFit="1" customWidth="1"/>
    <col min="1032" max="1032" width="41.42578125" bestFit="1" customWidth="1"/>
    <col min="1033" max="1047" width="5.42578125" customWidth="1"/>
    <col min="1048" max="1048" width="3.85546875" customWidth="1"/>
    <col min="1049" max="1049" width="5.42578125" customWidth="1"/>
    <col min="1050" max="1064" width="5.28515625" customWidth="1"/>
    <col min="1065" max="1080" width="5.42578125" customWidth="1"/>
    <col min="1081" max="1081" width="6" customWidth="1"/>
    <col min="1082" max="1082" width="8" customWidth="1"/>
    <col min="1083" max="1083" width="7.42578125" customWidth="1"/>
    <col min="1084" max="1084" width="10" customWidth="1"/>
    <col min="1085" max="1085" width="7.85546875" customWidth="1"/>
    <col min="1086" max="1086" width="6.85546875" customWidth="1"/>
    <col min="1087" max="1087" width="8.140625" customWidth="1"/>
    <col min="1088" max="1089" width="5.28515625" customWidth="1"/>
    <col min="1090" max="1090" width="4.7109375" customWidth="1"/>
    <col min="1091" max="1091" width="4" customWidth="1"/>
    <col min="1092" max="1092" width="0" hidden="1" customWidth="1"/>
    <col min="1093" max="1096" width="5.140625" customWidth="1"/>
    <col min="1097" max="1097" width="0" hidden="1" customWidth="1"/>
    <col min="1098" max="1098" width="5.140625" customWidth="1"/>
    <col min="1099" max="1099" width="6" customWidth="1"/>
    <col min="1100" max="1100" width="6.85546875" customWidth="1"/>
    <col min="1101" max="1102" width="11.42578125" customWidth="1"/>
    <col min="1103" max="1103" width="8.42578125" customWidth="1"/>
    <col min="1104" max="1104" width="9" customWidth="1"/>
    <col min="1105" max="1105" width="8.28515625" customWidth="1"/>
    <col min="1106" max="1106" width="16.42578125" customWidth="1"/>
    <col min="1107" max="1107" width="6" customWidth="1"/>
    <col min="1108" max="1108" width="20.28515625" customWidth="1"/>
    <col min="1109" max="1109" width="5.140625" bestFit="1" customWidth="1"/>
    <col min="1110" max="1110" width="20" customWidth="1"/>
    <col min="1111" max="1111" width="5.140625" bestFit="1" customWidth="1"/>
    <col min="1112" max="1112" width="6.85546875" customWidth="1"/>
    <col min="1113" max="1113" width="14.7109375" customWidth="1"/>
    <col min="1114" max="1114" width="11" customWidth="1"/>
    <col min="1115" max="1124" width="8.140625" customWidth="1"/>
    <col min="1125" max="1125" width="0" hidden="1" customWidth="1"/>
    <col min="1126" max="1129" width="8.140625" customWidth="1"/>
    <col min="1130" max="1130" width="0" hidden="1" customWidth="1"/>
    <col min="1286" max="1286" width="10.42578125" bestFit="1" customWidth="1"/>
    <col min="1287" max="1287" width="4.28515625" bestFit="1" customWidth="1"/>
    <col min="1288" max="1288" width="41.42578125" bestFit="1" customWidth="1"/>
    <col min="1289" max="1303" width="5.42578125" customWidth="1"/>
    <col min="1304" max="1304" width="3.85546875" customWidth="1"/>
    <col min="1305" max="1305" width="5.42578125" customWidth="1"/>
    <col min="1306" max="1320" width="5.28515625" customWidth="1"/>
    <col min="1321" max="1336" width="5.42578125" customWidth="1"/>
    <col min="1337" max="1337" width="6" customWidth="1"/>
    <col min="1338" max="1338" width="8" customWidth="1"/>
    <col min="1339" max="1339" width="7.42578125" customWidth="1"/>
    <col min="1340" max="1340" width="10" customWidth="1"/>
    <col min="1341" max="1341" width="7.85546875" customWidth="1"/>
    <col min="1342" max="1342" width="6.85546875" customWidth="1"/>
    <col min="1343" max="1343" width="8.140625" customWidth="1"/>
    <col min="1344" max="1345" width="5.28515625" customWidth="1"/>
    <col min="1346" max="1346" width="4.7109375" customWidth="1"/>
    <col min="1347" max="1347" width="4" customWidth="1"/>
    <col min="1348" max="1348" width="0" hidden="1" customWidth="1"/>
    <col min="1349" max="1352" width="5.140625" customWidth="1"/>
    <col min="1353" max="1353" width="0" hidden="1" customWidth="1"/>
    <col min="1354" max="1354" width="5.140625" customWidth="1"/>
    <col min="1355" max="1355" width="6" customWidth="1"/>
    <col min="1356" max="1356" width="6.85546875" customWidth="1"/>
    <col min="1357" max="1358" width="11.42578125" customWidth="1"/>
    <col min="1359" max="1359" width="8.42578125" customWidth="1"/>
    <col min="1360" max="1360" width="9" customWidth="1"/>
    <col min="1361" max="1361" width="8.28515625" customWidth="1"/>
    <col min="1362" max="1362" width="16.42578125" customWidth="1"/>
    <col min="1363" max="1363" width="6" customWidth="1"/>
    <col min="1364" max="1364" width="20.28515625" customWidth="1"/>
    <col min="1365" max="1365" width="5.140625" bestFit="1" customWidth="1"/>
    <col min="1366" max="1366" width="20" customWidth="1"/>
    <col min="1367" max="1367" width="5.140625" bestFit="1" customWidth="1"/>
    <col min="1368" max="1368" width="6.85546875" customWidth="1"/>
    <col min="1369" max="1369" width="14.7109375" customWidth="1"/>
    <col min="1370" max="1370" width="11" customWidth="1"/>
    <col min="1371" max="1380" width="8.140625" customWidth="1"/>
    <col min="1381" max="1381" width="0" hidden="1" customWidth="1"/>
    <col min="1382" max="1385" width="8.140625" customWidth="1"/>
    <col min="1386" max="1386" width="0" hidden="1" customWidth="1"/>
    <col min="1542" max="1542" width="10.42578125" bestFit="1" customWidth="1"/>
    <col min="1543" max="1543" width="4.28515625" bestFit="1" customWidth="1"/>
    <col min="1544" max="1544" width="41.42578125" bestFit="1" customWidth="1"/>
    <col min="1545" max="1559" width="5.42578125" customWidth="1"/>
    <col min="1560" max="1560" width="3.85546875" customWidth="1"/>
    <col min="1561" max="1561" width="5.42578125" customWidth="1"/>
    <col min="1562" max="1576" width="5.28515625" customWidth="1"/>
    <col min="1577" max="1592" width="5.42578125" customWidth="1"/>
    <col min="1593" max="1593" width="6" customWidth="1"/>
    <col min="1594" max="1594" width="8" customWidth="1"/>
    <col min="1595" max="1595" width="7.42578125" customWidth="1"/>
    <col min="1596" max="1596" width="10" customWidth="1"/>
    <col min="1597" max="1597" width="7.85546875" customWidth="1"/>
    <col min="1598" max="1598" width="6.85546875" customWidth="1"/>
    <col min="1599" max="1599" width="8.140625" customWidth="1"/>
    <col min="1600" max="1601" width="5.28515625" customWidth="1"/>
    <col min="1602" max="1602" width="4.7109375" customWidth="1"/>
    <col min="1603" max="1603" width="4" customWidth="1"/>
    <col min="1604" max="1604" width="0" hidden="1" customWidth="1"/>
    <col min="1605" max="1608" width="5.140625" customWidth="1"/>
    <col min="1609" max="1609" width="0" hidden="1" customWidth="1"/>
    <col min="1610" max="1610" width="5.140625" customWidth="1"/>
    <col min="1611" max="1611" width="6" customWidth="1"/>
    <col min="1612" max="1612" width="6.85546875" customWidth="1"/>
    <col min="1613" max="1614" width="11.42578125" customWidth="1"/>
    <col min="1615" max="1615" width="8.42578125" customWidth="1"/>
    <col min="1616" max="1616" width="9" customWidth="1"/>
    <col min="1617" max="1617" width="8.28515625" customWidth="1"/>
    <col min="1618" max="1618" width="16.42578125" customWidth="1"/>
    <col min="1619" max="1619" width="6" customWidth="1"/>
    <col min="1620" max="1620" width="20.28515625" customWidth="1"/>
    <col min="1621" max="1621" width="5.140625" bestFit="1" customWidth="1"/>
    <col min="1622" max="1622" width="20" customWidth="1"/>
    <col min="1623" max="1623" width="5.140625" bestFit="1" customWidth="1"/>
    <col min="1624" max="1624" width="6.85546875" customWidth="1"/>
    <col min="1625" max="1625" width="14.7109375" customWidth="1"/>
    <col min="1626" max="1626" width="11" customWidth="1"/>
    <col min="1627" max="1636" width="8.140625" customWidth="1"/>
    <col min="1637" max="1637" width="0" hidden="1" customWidth="1"/>
    <col min="1638" max="1641" width="8.140625" customWidth="1"/>
    <col min="1642" max="1642" width="0" hidden="1" customWidth="1"/>
    <col min="1798" max="1798" width="10.42578125" bestFit="1" customWidth="1"/>
    <col min="1799" max="1799" width="4.28515625" bestFit="1" customWidth="1"/>
    <col min="1800" max="1800" width="41.42578125" bestFit="1" customWidth="1"/>
    <col min="1801" max="1815" width="5.42578125" customWidth="1"/>
    <col min="1816" max="1816" width="3.85546875" customWidth="1"/>
    <col min="1817" max="1817" width="5.42578125" customWidth="1"/>
    <col min="1818" max="1832" width="5.28515625" customWidth="1"/>
    <col min="1833" max="1848" width="5.42578125" customWidth="1"/>
    <col min="1849" max="1849" width="6" customWidth="1"/>
    <col min="1850" max="1850" width="8" customWidth="1"/>
    <col min="1851" max="1851" width="7.42578125" customWidth="1"/>
    <col min="1852" max="1852" width="10" customWidth="1"/>
    <col min="1853" max="1853" width="7.85546875" customWidth="1"/>
    <col min="1854" max="1854" width="6.85546875" customWidth="1"/>
    <col min="1855" max="1855" width="8.140625" customWidth="1"/>
    <col min="1856" max="1857" width="5.28515625" customWidth="1"/>
    <col min="1858" max="1858" width="4.7109375" customWidth="1"/>
    <col min="1859" max="1859" width="4" customWidth="1"/>
    <col min="1860" max="1860" width="0" hidden="1" customWidth="1"/>
    <col min="1861" max="1864" width="5.140625" customWidth="1"/>
    <col min="1865" max="1865" width="0" hidden="1" customWidth="1"/>
    <col min="1866" max="1866" width="5.140625" customWidth="1"/>
    <col min="1867" max="1867" width="6" customWidth="1"/>
    <col min="1868" max="1868" width="6.85546875" customWidth="1"/>
    <col min="1869" max="1870" width="11.42578125" customWidth="1"/>
    <col min="1871" max="1871" width="8.42578125" customWidth="1"/>
    <col min="1872" max="1872" width="9" customWidth="1"/>
    <col min="1873" max="1873" width="8.28515625" customWidth="1"/>
    <col min="1874" max="1874" width="16.42578125" customWidth="1"/>
    <col min="1875" max="1875" width="6" customWidth="1"/>
    <col min="1876" max="1876" width="20.28515625" customWidth="1"/>
    <col min="1877" max="1877" width="5.140625" bestFit="1" customWidth="1"/>
    <col min="1878" max="1878" width="20" customWidth="1"/>
    <col min="1879" max="1879" width="5.140625" bestFit="1" customWidth="1"/>
    <col min="1880" max="1880" width="6.85546875" customWidth="1"/>
    <col min="1881" max="1881" width="14.7109375" customWidth="1"/>
    <col min="1882" max="1882" width="11" customWidth="1"/>
    <col min="1883" max="1892" width="8.140625" customWidth="1"/>
    <col min="1893" max="1893" width="0" hidden="1" customWidth="1"/>
    <col min="1894" max="1897" width="8.140625" customWidth="1"/>
    <col min="1898" max="1898" width="0" hidden="1" customWidth="1"/>
    <col min="2054" max="2054" width="10.42578125" bestFit="1" customWidth="1"/>
    <col min="2055" max="2055" width="4.28515625" bestFit="1" customWidth="1"/>
    <col min="2056" max="2056" width="41.42578125" bestFit="1" customWidth="1"/>
    <col min="2057" max="2071" width="5.42578125" customWidth="1"/>
    <col min="2072" max="2072" width="3.85546875" customWidth="1"/>
    <col min="2073" max="2073" width="5.42578125" customWidth="1"/>
    <col min="2074" max="2088" width="5.28515625" customWidth="1"/>
    <col min="2089" max="2104" width="5.42578125" customWidth="1"/>
    <col min="2105" max="2105" width="6" customWidth="1"/>
    <col min="2106" max="2106" width="8" customWidth="1"/>
    <col min="2107" max="2107" width="7.42578125" customWidth="1"/>
    <col min="2108" max="2108" width="10" customWidth="1"/>
    <col min="2109" max="2109" width="7.85546875" customWidth="1"/>
    <col min="2110" max="2110" width="6.85546875" customWidth="1"/>
    <col min="2111" max="2111" width="8.140625" customWidth="1"/>
    <col min="2112" max="2113" width="5.28515625" customWidth="1"/>
    <col min="2114" max="2114" width="4.7109375" customWidth="1"/>
    <col min="2115" max="2115" width="4" customWidth="1"/>
    <col min="2116" max="2116" width="0" hidden="1" customWidth="1"/>
    <col min="2117" max="2120" width="5.140625" customWidth="1"/>
    <col min="2121" max="2121" width="0" hidden="1" customWidth="1"/>
    <col min="2122" max="2122" width="5.140625" customWidth="1"/>
    <col min="2123" max="2123" width="6" customWidth="1"/>
    <col min="2124" max="2124" width="6.85546875" customWidth="1"/>
    <col min="2125" max="2126" width="11.42578125" customWidth="1"/>
    <col min="2127" max="2127" width="8.42578125" customWidth="1"/>
    <col min="2128" max="2128" width="9" customWidth="1"/>
    <col min="2129" max="2129" width="8.28515625" customWidth="1"/>
    <col min="2130" max="2130" width="16.42578125" customWidth="1"/>
    <col min="2131" max="2131" width="6" customWidth="1"/>
    <col min="2132" max="2132" width="20.28515625" customWidth="1"/>
    <col min="2133" max="2133" width="5.140625" bestFit="1" customWidth="1"/>
    <col min="2134" max="2134" width="20" customWidth="1"/>
    <col min="2135" max="2135" width="5.140625" bestFit="1" customWidth="1"/>
    <col min="2136" max="2136" width="6.85546875" customWidth="1"/>
    <col min="2137" max="2137" width="14.7109375" customWidth="1"/>
    <col min="2138" max="2138" width="11" customWidth="1"/>
    <col min="2139" max="2148" width="8.140625" customWidth="1"/>
    <col min="2149" max="2149" width="0" hidden="1" customWidth="1"/>
    <col min="2150" max="2153" width="8.140625" customWidth="1"/>
    <col min="2154" max="2154" width="0" hidden="1" customWidth="1"/>
    <col min="2310" max="2310" width="10.42578125" bestFit="1" customWidth="1"/>
    <col min="2311" max="2311" width="4.28515625" bestFit="1" customWidth="1"/>
    <col min="2312" max="2312" width="41.42578125" bestFit="1" customWidth="1"/>
    <col min="2313" max="2327" width="5.42578125" customWidth="1"/>
    <col min="2328" max="2328" width="3.85546875" customWidth="1"/>
    <col min="2329" max="2329" width="5.42578125" customWidth="1"/>
    <col min="2330" max="2344" width="5.28515625" customWidth="1"/>
    <col min="2345" max="2360" width="5.42578125" customWidth="1"/>
    <col min="2361" max="2361" width="6" customWidth="1"/>
    <col min="2362" max="2362" width="8" customWidth="1"/>
    <col min="2363" max="2363" width="7.42578125" customWidth="1"/>
    <col min="2364" max="2364" width="10" customWidth="1"/>
    <col min="2365" max="2365" width="7.85546875" customWidth="1"/>
    <col min="2366" max="2366" width="6.85546875" customWidth="1"/>
    <col min="2367" max="2367" width="8.140625" customWidth="1"/>
    <col min="2368" max="2369" width="5.28515625" customWidth="1"/>
    <col min="2370" max="2370" width="4.7109375" customWidth="1"/>
    <col min="2371" max="2371" width="4" customWidth="1"/>
    <col min="2372" max="2372" width="0" hidden="1" customWidth="1"/>
    <col min="2373" max="2376" width="5.140625" customWidth="1"/>
    <col min="2377" max="2377" width="0" hidden="1" customWidth="1"/>
    <col min="2378" max="2378" width="5.140625" customWidth="1"/>
    <col min="2379" max="2379" width="6" customWidth="1"/>
    <col min="2380" max="2380" width="6.85546875" customWidth="1"/>
    <col min="2381" max="2382" width="11.42578125" customWidth="1"/>
    <col min="2383" max="2383" width="8.42578125" customWidth="1"/>
    <col min="2384" max="2384" width="9" customWidth="1"/>
    <col min="2385" max="2385" width="8.28515625" customWidth="1"/>
    <col min="2386" max="2386" width="16.42578125" customWidth="1"/>
    <col min="2387" max="2387" width="6" customWidth="1"/>
    <col min="2388" max="2388" width="20.28515625" customWidth="1"/>
    <col min="2389" max="2389" width="5.140625" bestFit="1" customWidth="1"/>
    <col min="2390" max="2390" width="20" customWidth="1"/>
    <col min="2391" max="2391" width="5.140625" bestFit="1" customWidth="1"/>
    <col min="2392" max="2392" width="6.85546875" customWidth="1"/>
    <col min="2393" max="2393" width="14.7109375" customWidth="1"/>
    <col min="2394" max="2394" width="11" customWidth="1"/>
    <col min="2395" max="2404" width="8.140625" customWidth="1"/>
    <col min="2405" max="2405" width="0" hidden="1" customWidth="1"/>
    <col min="2406" max="2409" width="8.140625" customWidth="1"/>
    <col min="2410" max="2410" width="0" hidden="1" customWidth="1"/>
    <col min="2566" max="2566" width="10.42578125" bestFit="1" customWidth="1"/>
    <col min="2567" max="2567" width="4.28515625" bestFit="1" customWidth="1"/>
    <col min="2568" max="2568" width="41.42578125" bestFit="1" customWidth="1"/>
    <col min="2569" max="2583" width="5.42578125" customWidth="1"/>
    <col min="2584" max="2584" width="3.85546875" customWidth="1"/>
    <col min="2585" max="2585" width="5.42578125" customWidth="1"/>
    <col min="2586" max="2600" width="5.28515625" customWidth="1"/>
    <col min="2601" max="2616" width="5.42578125" customWidth="1"/>
    <col min="2617" max="2617" width="6" customWidth="1"/>
    <col min="2618" max="2618" width="8" customWidth="1"/>
    <col min="2619" max="2619" width="7.42578125" customWidth="1"/>
    <col min="2620" max="2620" width="10" customWidth="1"/>
    <col min="2621" max="2621" width="7.85546875" customWidth="1"/>
    <col min="2622" max="2622" width="6.85546875" customWidth="1"/>
    <col min="2623" max="2623" width="8.140625" customWidth="1"/>
    <col min="2624" max="2625" width="5.28515625" customWidth="1"/>
    <col min="2626" max="2626" width="4.7109375" customWidth="1"/>
    <col min="2627" max="2627" width="4" customWidth="1"/>
    <col min="2628" max="2628" width="0" hidden="1" customWidth="1"/>
    <col min="2629" max="2632" width="5.140625" customWidth="1"/>
    <col min="2633" max="2633" width="0" hidden="1" customWidth="1"/>
    <col min="2634" max="2634" width="5.140625" customWidth="1"/>
    <col min="2635" max="2635" width="6" customWidth="1"/>
    <col min="2636" max="2636" width="6.85546875" customWidth="1"/>
    <col min="2637" max="2638" width="11.42578125" customWidth="1"/>
    <col min="2639" max="2639" width="8.42578125" customWidth="1"/>
    <col min="2640" max="2640" width="9" customWidth="1"/>
    <col min="2641" max="2641" width="8.28515625" customWidth="1"/>
    <col min="2642" max="2642" width="16.42578125" customWidth="1"/>
    <col min="2643" max="2643" width="6" customWidth="1"/>
    <col min="2644" max="2644" width="20.28515625" customWidth="1"/>
    <col min="2645" max="2645" width="5.140625" bestFit="1" customWidth="1"/>
    <col min="2646" max="2646" width="20" customWidth="1"/>
    <col min="2647" max="2647" width="5.140625" bestFit="1" customWidth="1"/>
    <col min="2648" max="2648" width="6.85546875" customWidth="1"/>
    <col min="2649" max="2649" width="14.7109375" customWidth="1"/>
    <col min="2650" max="2650" width="11" customWidth="1"/>
    <col min="2651" max="2660" width="8.140625" customWidth="1"/>
    <col min="2661" max="2661" width="0" hidden="1" customWidth="1"/>
    <col min="2662" max="2665" width="8.140625" customWidth="1"/>
    <col min="2666" max="2666" width="0" hidden="1" customWidth="1"/>
    <col min="2822" max="2822" width="10.42578125" bestFit="1" customWidth="1"/>
    <col min="2823" max="2823" width="4.28515625" bestFit="1" customWidth="1"/>
    <col min="2824" max="2824" width="41.42578125" bestFit="1" customWidth="1"/>
    <col min="2825" max="2839" width="5.42578125" customWidth="1"/>
    <col min="2840" max="2840" width="3.85546875" customWidth="1"/>
    <col min="2841" max="2841" width="5.42578125" customWidth="1"/>
    <col min="2842" max="2856" width="5.28515625" customWidth="1"/>
    <col min="2857" max="2872" width="5.42578125" customWidth="1"/>
    <col min="2873" max="2873" width="6" customWidth="1"/>
    <col min="2874" max="2874" width="8" customWidth="1"/>
    <col min="2875" max="2875" width="7.42578125" customWidth="1"/>
    <col min="2876" max="2876" width="10" customWidth="1"/>
    <col min="2877" max="2877" width="7.85546875" customWidth="1"/>
    <col min="2878" max="2878" width="6.85546875" customWidth="1"/>
    <col min="2879" max="2879" width="8.140625" customWidth="1"/>
    <col min="2880" max="2881" width="5.28515625" customWidth="1"/>
    <col min="2882" max="2882" width="4.7109375" customWidth="1"/>
    <col min="2883" max="2883" width="4" customWidth="1"/>
    <col min="2884" max="2884" width="0" hidden="1" customWidth="1"/>
    <col min="2885" max="2888" width="5.140625" customWidth="1"/>
    <col min="2889" max="2889" width="0" hidden="1" customWidth="1"/>
    <col min="2890" max="2890" width="5.140625" customWidth="1"/>
    <col min="2891" max="2891" width="6" customWidth="1"/>
    <col min="2892" max="2892" width="6.85546875" customWidth="1"/>
    <col min="2893" max="2894" width="11.42578125" customWidth="1"/>
    <col min="2895" max="2895" width="8.42578125" customWidth="1"/>
    <col min="2896" max="2896" width="9" customWidth="1"/>
    <col min="2897" max="2897" width="8.28515625" customWidth="1"/>
    <col min="2898" max="2898" width="16.42578125" customWidth="1"/>
    <col min="2899" max="2899" width="6" customWidth="1"/>
    <col min="2900" max="2900" width="20.28515625" customWidth="1"/>
    <col min="2901" max="2901" width="5.140625" bestFit="1" customWidth="1"/>
    <col min="2902" max="2902" width="20" customWidth="1"/>
    <col min="2903" max="2903" width="5.140625" bestFit="1" customWidth="1"/>
    <col min="2904" max="2904" width="6.85546875" customWidth="1"/>
    <col min="2905" max="2905" width="14.7109375" customWidth="1"/>
    <col min="2906" max="2906" width="11" customWidth="1"/>
    <col min="2907" max="2916" width="8.140625" customWidth="1"/>
    <col min="2917" max="2917" width="0" hidden="1" customWidth="1"/>
    <col min="2918" max="2921" width="8.140625" customWidth="1"/>
    <col min="2922" max="2922" width="0" hidden="1" customWidth="1"/>
    <col min="3078" max="3078" width="10.42578125" bestFit="1" customWidth="1"/>
    <col min="3079" max="3079" width="4.28515625" bestFit="1" customWidth="1"/>
    <col min="3080" max="3080" width="41.42578125" bestFit="1" customWidth="1"/>
    <col min="3081" max="3095" width="5.42578125" customWidth="1"/>
    <col min="3096" max="3096" width="3.85546875" customWidth="1"/>
    <col min="3097" max="3097" width="5.42578125" customWidth="1"/>
    <col min="3098" max="3112" width="5.28515625" customWidth="1"/>
    <col min="3113" max="3128" width="5.42578125" customWidth="1"/>
    <col min="3129" max="3129" width="6" customWidth="1"/>
    <col min="3130" max="3130" width="8" customWidth="1"/>
    <col min="3131" max="3131" width="7.42578125" customWidth="1"/>
    <col min="3132" max="3132" width="10" customWidth="1"/>
    <col min="3133" max="3133" width="7.85546875" customWidth="1"/>
    <col min="3134" max="3134" width="6.85546875" customWidth="1"/>
    <col min="3135" max="3135" width="8.140625" customWidth="1"/>
    <col min="3136" max="3137" width="5.28515625" customWidth="1"/>
    <col min="3138" max="3138" width="4.7109375" customWidth="1"/>
    <col min="3139" max="3139" width="4" customWidth="1"/>
    <col min="3140" max="3140" width="0" hidden="1" customWidth="1"/>
    <col min="3141" max="3144" width="5.140625" customWidth="1"/>
    <col min="3145" max="3145" width="0" hidden="1" customWidth="1"/>
    <col min="3146" max="3146" width="5.140625" customWidth="1"/>
    <col min="3147" max="3147" width="6" customWidth="1"/>
    <col min="3148" max="3148" width="6.85546875" customWidth="1"/>
    <col min="3149" max="3150" width="11.42578125" customWidth="1"/>
    <col min="3151" max="3151" width="8.42578125" customWidth="1"/>
    <col min="3152" max="3152" width="9" customWidth="1"/>
    <col min="3153" max="3153" width="8.28515625" customWidth="1"/>
    <col min="3154" max="3154" width="16.42578125" customWidth="1"/>
    <col min="3155" max="3155" width="6" customWidth="1"/>
    <col min="3156" max="3156" width="20.28515625" customWidth="1"/>
    <col min="3157" max="3157" width="5.140625" bestFit="1" customWidth="1"/>
    <col min="3158" max="3158" width="20" customWidth="1"/>
    <col min="3159" max="3159" width="5.140625" bestFit="1" customWidth="1"/>
    <col min="3160" max="3160" width="6.85546875" customWidth="1"/>
    <col min="3161" max="3161" width="14.7109375" customWidth="1"/>
    <col min="3162" max="3162" width="11" customWidth="1"/>
    <col min="3163" max="3172" width="8.140625" customWidth="1"/>
    <col min="3173" max="3173" width="0" hidden="1" customWidth="1"/>
    <col min="3174" max="3177" width="8.140625" customWidth="1"/>
    <col min="3178" max="3178" width="0" hidden="1" customWidth="1"/>
    <col min="3334" max="3334" width="10.42578125" bestFit="1" customWidth="1"/>
    <col min="3335" max="3335" width="4.28515625" bestFit="1" customWidth="1"/>
    <col min="3336" max="3336" width="41.42578125" bestFit="1" customWidth="1"/>
    <col min="3337" max="3351" width="5.42578125" customWidth="1"/>
    <col min="3352" max="3352" width="3.85546875" customWidth="1"/>
    <col min="3353" max="3353" width="5.42578125" customWidth="1"/>
    <col min="3354" max="3368" width="5.28515625" customWidth="1"/>
    <col min="3369" max="3384" width="5.42578125" customWidth="1"/>
    <col min="3385" max="3385" width="6" customWidth="1"/>
    <col min="3386" max="3386" width="8" customWidth="1"/>
    <col min="3387" max="3387" width="7.42578125" customWidth="1"/>
    <col min="3388" max="3388" width="10" customWidth="1"/>
    <col min="3389" max="3389" width="7.85546875" customWidth="1"/>
    <col min="3390" max="3390" width="6.85546875" customWidth="1"/>
    <col min="3391" max="3391" width="8.140625" customWidth="1"/>
    <col min="3392" max="3393" width="5.28515625" customWidth="1"/>
    <col min="3394" max="3394" width="4.7109375" customWidth="1"/>
    <col min="3395" max="3395" width="4" customWidth="1"/>
    <col min="3396" max="3396" width="0" hidden="1" customWidth="1"/>
    <col min="3397" max="3400" width="5.140625" customWidth="1"/>
    <col min="3401" max="3401" width="0" hidden="1" customWidth="1"/>
    <col min="3402" max="3402" width="5.140625" customWidth="1"/>
    <col min="3403" max="3403" width="6" customWidth="1"/>
    <col min="3404" max="3404" width="6.85546875" customWidth="1"/>
    <col min="3405" max="3406" width="11.42578125" customWidth="1"/>
    <col min="3407" max="3407" width="8.42578125" customWidth="1"/>
    <col min="3408" max="3408" width="9" customWidth="1"/>
    <col min="3409" max="3409" width="8.28515625" customWidth="1"/>
    <col min="3410" max="3410" width="16.42578125" customWidth="1"/>
    <col min="3411" max="3411" width="6" customWidth="1"/>
    <col min="3412" max="3412" width="20.28515625" customWidth="1"/>
    <col min="3413" max="3413" width="5.140625" bestFit="1" customWidth="1"/>
    <col min="3414" max="3414" width="20" customWidth="1"/>
    <col min="3415" max="3415" width="5.140625" bestFit="1" customWidth="1"/>
    <col min="3416" max="3416" width="6.85546875" customWidth="1"/>
    <col min="3417" max="3417" width="14.7109375" customWidth="1"/>
    <col min="3418" max="3418" width="11" customWidth="1"/>
    <col min="3419" max="3428" width="8.140625" customWidth="1"/>
    <col min="3429" max="3429" width="0" hidden="1" customWidth="1"/>
    <col min="3430" max="3433" width="8.140625" customWidth="1"/>
    <col min="3434" max="3434" width="0" hidden="1" customWidth="1"/>
    <col min="3590" max="3590" width="10.42578125" bestFit="1" customWidth="1"/>
    <col min="3591" max="3591" width="4.28515625" bestFit="1" customWidth="1"/>
    <col min="3592" max="3592" width="41.42578125" bestFit="1" customWidth="1"/>
    <col min="3593" max="3607" width="5.42578125" customWidth="1"/>
    <col min="3608" max="3608" width="3.85546875" customWidth="1"/>
    <col min="3609" max="3609" width="5.42578125" customWidth="1"/>
    <col min="3610" max="3624" width="5.28515625" customWidth="1"/>
    <col min="3625" max="3640" width="5.42578125" customWidth="1"/>
    <col min="3641" max="3641" width="6" customWidth="1"/>
    <col min="3642" max="3642" width="8" customWidth="1"/>
    <col min="3643" max="3643" width="7.42578125" customWidth="1"/>
    <col min="3644" max="3644" width="10" customWidth="1"/>
    <col min="3645" max="3645" width="7.85546875" customWidth="1"/>
    <col min="3646" max="3646" width="6.85546875" customWidth="1"/>
    <col min="3647" max="3647" width="8.140625" customWidth="1"/>
    <col min="3648" max="3649" width="5.28515625" customWidth="1"/>
    <col min="3650" max="3650" width="4.7109375" customWidth="1"/>
    <col min="3651" max="3651" width="4" customWidth="1"/>
    <col min="3652" max="3652" width="0" hidden="1" customWidth="1"/>
    <col min="3653" max="3656" width="5.140625" customWidth="1"/>
    <col min="3657" max="3657" width="0" hidden="1" customWidth="1"/>
    <col min="3658" max="3658" width="5.140625" customWidth="1"/>
    <col min="3659" max="3659" width="6" customWidth="1"/>
    <col min="3660" max="3660" width="6.85546875" customWidth="1"/>
    <col min="3661" max="3662" width="11.42578125" customWidth="1"/>
    <col min="3663" max="3663" width="8.42578125" customWidth="1"/>
    <col min="3664" max="3664" width="9" customWidth="1"/>
    <col min="3665" max="3665" width="8.28515625" customWidth="1"/>
    <col min="3666" max="3666" width="16.42578125" customWidth="1"/>
    <col min="3667" max="3667" width="6" customWidth="1"/>
    <col min="3668" max="3668" width="20.28515625" customWidth="1"/>
    <col min="3669" max="3669" width="5.140625" bestFit="1" customWidth="1"/>
    <col min="3670" max="3670" width="20" customWidth="1"/>
    <col min="3671" max="3671" width="5.140625" bestFit="1" customWidth="1"/>
    <col min="3672" max="3672" width="6.85546875" customWidth="1"/>
    <col min="3673" max="3673" width="14.7109375" customWidth="1"/>
    <col min="3674" max="3674" width="11" customWidth="1"/>
    <col min="3675" max="3684" width="8.140625" customWidth="1"/>
    <col min="3685" max="3685" width="0" hidden="1" customWidth="1"/>
    <col min="3686" max="3689" width="8.140625" customWidth="1"/>
    <col min="3690" max="3690" width="0" hidden="1" customWidth="1"/>
    <col min="3846" max="3846" width="10.42578125" bestFit="1" customWidth="1"/>
    <col min="3847" max="3847" width="4.28515625" bestFit="1" customWidth="1"/>
    <col min="3848" max="3848" width="41.42578125" bestFit="1" customWidth="1"/>
    <col min="3849" max="3863" width="5.42578125" customWidth="1"/>
    <col min="3864" max="3864" width="3.85546875" customWidth="1"/>
    <col min="3865" max="3865" width="5.42578125" customWidth="1"/>
    <col min="3866" max="3880" width="5.28515625" customWidth="1"/>
    <col min="3881" max="3896" width="5.42578125" customWidth="1"/>
    <col min="3897" max="3897" width="6" customWidth="1"/>
    <col min="3898" max="3898" width="8" customWidth="1"/>
    <col min="3899" max="3899" width="7.42578125" customWidth="1"/>
    <col min="3900" max="3900" width="10" customWidth="1"/>
    <col min="3901" max="3901" width="7.85546875" customWidth="1"/>
    <col min="3902" max="3902" width="6.85546875" customWidth="1"/>
    <col min="3903" max="3903" width="8.140625" customWidth="1"/>
    <col min="3904" max="3905" width="5.28515625" customWidth="1"/>
    <col min="3906" max="3906" width="4.7109375" customWidth="1"/>
    <col min="3907" max="3907" width="4" customWidth="1"/>
    <col min="3908" max="3908" width="0" hidden="1" customWidth="1"/>
    <col min="3909" max="3912" width="5.140625" customWidth="1"/>
    <col min="3913" max="3913" width="0" hidden="1" customWidth="1"/>
    <col min="3914" max="3914" width="5.140625" customWidth="1"/>
    <col min="3915" max="3915" width="6" customWidth="1"/>
    <col min="3916" max="3916" width="6.85546875" customWidth="1"/>
    <col min="3917" max="3918" width="11.42578125" customWidth="1"/>
    <col min="3919" max="3919" width="8.42578125" customWidth="1"/>
    <col min="3920" max="3920" width="9" customWidth="1"/>
    <col min="3921" max="3921" width="8.28515625" customWidth="1"/>
    <col min="3922" max="3922" width="16.42578125" customWidth="1"/>
    <col min="3923" max="3923" width="6" customWidth="1"/>
    <col min="3924" max="3924" width="20.28515625" customWidth="1"/>
    <col min="3925" max="3925" width="5.140625" bestFit="1" customWidth="1"/>
    <col min="3926" max="3926" width="20" customWidth="1"/>
    <col min="3927" max="3927" width="5.140625" bestFit="1" customWidth="1"/>
    <col min="3928" max="3928" width="6.85546875" customWidth="1"/>
    <col min="3929" max="3929" width="14.7109375" customWidth="1"/>
    <col min="3930" max="3930" width="11" customWidth="1"/>
    <col min="3931" max="3940" width="8.140625" customWidth="1"/>
    <col min="3941" max="3941" width="0" hidden="1" customWidth="1"/>
    <col min="3942" max="3945" width="8.140625" customWidth="1"/>
    <col min="3946" max="3946" width="0" hidden="1" customWidth="1"/>
    <col min="4102" max="4102" width="10.42578125" bestFit="1" customWidth="1"/>
    <col min="4103" max="4103" width="4.28515625" bestFit="1" customWidth="1"/>
    <col min="4104" max="4104" width="41.42578125" bestFit="1" customWidth="1"/>
    <col min="4105" max="4119" width="5.42578125" customWidth="1"/>
    <col min="4120" max="4120" width="3.85546875" customWidth="1"/>
    <col min="4121" max="4121" width="5.42578125" customWidth="1"/>
    <col min="4122" max="4136" width="5.28515625" customWidth="1"/>
    <col min="4137" max="4152" width="5.42578125" customWidth="1"/>
    <col min="4153" max="4153" width="6" customWidth="1"/>
    <col min="4154" max="4154" width="8" customWidth="1"/>
    <col min="4155" max="4155" width="7.42578125" customWidth="1"/>
    <col min="4156" max="4156" width="10" customWidth="1"/>
    <col min="4157" max="4157" width="7.85546875" customWidth="1"/>
    <col min="4158" max="4158" width="6.85546875" customWidth="1"/>
    <col min="4159" max="4159" width="8.140625" customWidth="1"/>
    <col min="4160" max="4161" width="5.28515625" customWidth="1"/>
    <col min="4162" max="4162" width="4.7109375" customWidth="1"/>
    <col min="4163" max="4163" width="4" customWidth="1"/>
    <col min="4164" max="4164" width="0" hidden="1" customWidth="1"/>
    <col min="4165" max="4168" width="5.140625" customWidth="1"/>
    <col min="4169" max="4169" width="0" hidden="1" customWidth="1"/>
    <col min="4170" max="4170" width="5.140625" customWidth="1"/>
    <col min="4171" max="4171" width="6" customWidth="1"/>
    <col min="4172" max="4172" width="6.85546875" customWidth="1"/>
    <col min="4173" max="4174" width="11.42578125" customWidth="1"/>
    <col min="4175" max="4175" width="8.42578125" customWidth="1"/>
    <col min="4176" max="4176" width="9" customWidth="1"/>
    <col min="4177" max="4177" width="8.28515625" customWidth="1"/>
    <col min="4178" max="4178" width="16.42578125" customWidth="1"/>
    <col min="4179" max="4179" width="6" customWidth="1"/>
    <col min="4180" max="4180" width="20.28515625" customWidth="1"/>
    <col min="4181" max="4181" width="5.140625" bestFit="1" customWidth="1"/>
    <col min="4182" max="4182" width="20" customWidth="1"/>
    <col min="4183" max="4183" width="5.140625" bestFit="1" customWidth="1"/>
    <col min="4184" max="4184" width="6.85546875" customWidth="1"/>
    <col min="4185" max="4185" width="14.7109375" customWidth="1"/>
    <col min="4186" max="4186" width="11" customWidth="1"/>
    <col min="4187" max="4196" width="8.140625" customWidth="1"/>
    <col min="4197" max="4197" width="0" hidden="1" customWidth="1"/>
    <col min="4198" max="4201" width="8.140625" customWidth="1"/>
    <col min="4202" max="4202" width="0" hidden="1" customWidth="1"/>
    <col min="4358" max="4358" width="10.42578125" bestFit="1" customWidth="1"/>
    <col min="4359" max="4359" width="4.28515625" bestFit="1" customWidth="1"/>
    <col min="4360" max="4360" width="41.42578125" bestFit="1" customWidth="1"/>
    <col min="4361" max="4375" width="5.42578125" customWidth="1"/>
    <col min="4376" max="4376" width="3.85546875" customWidth="1"/>
    <col min="4377" max="4377" width="5.42578125" customWidth="1"/>
    <col min="4378" max="4392" width="5.28515625" customWidth="1"/>
    <col min="4393" max="4408" width="5.42578125" customWidth="1"/>
    <col min="4409" max="4409" width="6" customWidth="1"/>
    <col min="4410" max="4410" width="8" customWidth="1"/>
    <col min="4411" max="4411" width="7.42578125" customWidth="1"/>
    <col min="4412" max="4412" width="10" customWidth="1"/>
    <col min="4413" max="4413" width="7.85546875" customWidth="1"/>
    <col min="4414" max="4414" width="6.85546875" customWidth="1"/>
    <col min="4415" max="4415" width="8.140625" customWidth="1"/>
    <col min="4416" max="4417" width="5.28515625" customWidth="1"/>
    <col min="4418" max="4418" width="4.7109375" customWidth="1"/>
    <col min="4419" max="4419" width="4" customWidth="1"/>
    <col min="4420" max="4420" width="0" hidden="1" customWidth="1"/>
    <col min="4421" max="4424" width="5.140625" customWidth="1"/>
    <col min="4425" max="4425" width="0" hidden="1" customWidth="1"/>
    <col min="4426" max="4426" width="5.140625" customWidth="1"/>
    <col min="4427" max="4427" width="6" customWidth="1"/>
    <col min="4428" max="4428" width="6.85546875" customWidth="1"/>
    <col min="4429" max="4430" width="11.42578125" customWidth="1"/>
    <col min="4431" max="4431" width="8.42578125" customWidth="1"/>
    <col min="4432" max="4432" width="9" customWidth="1"/>
    <col min="4433" max="4433" width="8.28515625" customWidth="1"/>
    <col min="4434" max="4434" width="16.42578125" customWidth="1"/>
    <col min="4435" max="4435" width="6" customWidth="1"/>
    <col min="4436" max="4436" width="20.28515625" customWidth="1"/>
    <col min="4437" max="4437" width="5.140625" bestFit="1" customWidth="1"/>
    <col min="4438" max="4438" width="20" customWidth="1"/>
    <col min="4439" max="4439" width="5.140625" bestFit="1" customWidth="1"/>
    <col min="4440" max="4440" width="6.85546875" customWidth="1"/>
    <col min="4441" max="4441" width="14.7109375" customWidth="1"/>
    <col min="4442" max="4442" width="11" customWidth="1"/>
    <col min="4443" max="4452" width="8.140625" customWidth="1"/>
    <col min="4453" max="4453" width="0" hidden="1" customWidth="1"/>
    <col min="4454" max="4457" width="8.140625" customWidth="1"/>
    <col min="4458" max="4458" width="0" hidden="1" customWidth="1"/>
    <col min="4614" max="4614" width="10.42578125" bestFit="1" customWidth="1"/>
    <col min="4615" max="4615" width="4.28515625" bestFit="1" customWidth="1"/>
    <col min="4616" max="4616" width="41.42578125" bestFit="1" customWidth="1"/>
    <col min="4617" max="4631" width="5.42578125" customWidth="1"/>
    <col min="4632" max="4632" width="3.85546875" customWidth="1"/>
    <col min="4633" max="4633" width="5.42578125" customWidth="1"/>
    <col min="4634" max="4648" width="5.28515625" customWidth="1"/>
    <col min="4649" max="4664" width="5.42578125" customWidth="1"/>
    <col min="4665" max="4665" width="6" customWidth="1"/>
    <col min="4666" max="4666" width="8" customWidth="1"/>
    <col min="4667" max="4667" width="7.42578125" customWidth="1"/>
    <col min="4668" max="4668" width="10" customWidth="1"/>
    <col min="4669" max="4669" width="7.85546875" customWidth="1"/>
    <col min="4670" max="4670" width="6.85546875" customWidth="1"/>
    <col min="4671" max="4671" width="8.140625" customWidth="1"/>
    <col min="4672" max="4673" width="5.28515625" customWidth="1"/>
    <col min="4674" max="4674" width="4.7109375" customWidth="1"/>
    <col min="4675" max="4675" width="4" customWidth="1"/>
    <col min="4676" max="4676" width="0" hidden="1" customWidth="1"/>
    <col min="4677" max="4680" width="5.140625" customWidth="1"/>
    <col min="4681" max="4681" width="0" hidden="1" customWidth="1"/>
    <col min="4682" max="4682" width="5.140625" customWidth="1"/>
    <col min="4683" max="4683" width="6" customWidth="1"/>
    <col min="4684" max="4684" width="6.85546875" customWidth="1"/>
    <col min="4685" max="4686" width="11.42578125" customWidth="1"/>
    <col min="4687" max="4687" width="8.42578125" customWidth="1"/>
    <col min="4688" max="4688" width="9" customWidth="1"/>
    <col min="4689" max="4689" width="8.28515625" customWidth="1"/>
    <col min="4690" max="4690" width="16.42578125" customWidth="1"/>
    <col min="4691" max="4691" width="6" customWidth="1"/>
    <col min="4692" max="4692" width="20.28515625" customWidth="1"/>
    <col min="4693" max="4693" width="5.140625" bestFit="1" customWidth="1"/>
    <col min="4694" max="4694" width="20" customWidth="1"/>
    <col min="4695" max="4695" width="5.140625" bestFit="1" customWidth="1"/>
    <col min="4696" max="4696" width="6.85546875" customWidth="1"/>
    <col min="4697" max="4697" width="14.7109375" customWidth="1"/>
    <col min="4698" max="4698" width="11" customWidth="1"/>
    <col min="4699" max="4708" width="8.140625" customWidth="1"/>
    <col min="4709" max="4709" width="0" hidden="1" customWidth="1"/>
    <col min="4710" max="4713" width="8.140625" customWidth="1"/>
    <col min="4714" max="4714" width="0" hidden="1" customWidth="1"/>
    <col min="4870" max="4870" width="10.42578125" bestFit="1" customWidth="1"/>
    <col min="4871" max="4871" width="4.28515625" bestFit="1" customWidth="1"/>
    <col min="4872" max="4872" width="41.42578125" bestFit="1" customWidth="1"/>
    <col min="4873" max="4887" width="5.42578125" customWidth="1"/>
    <col min="4888" max="4888" width="3.85546875" customWidth="1"/>
    <col min="4889" max="4889" width="5.42578125" customWidth="1"/>
    <col min="4890" max="4904" width="5.28515625" customWidth="1"/>
    <col min="4905" max="4920" width="5.42578125" customWidth="1"/>
    <col min="4921" max="4921" width="6" customWidth="1"/>
    <col min="4922" max="4922" width="8" customWidth="1"/>
    <col min="4923" max="4923" width="7.42578125" customWidth="1"/>
    <col min="4924" max="4924" width="10" customWidth="1"/>
    <col min="4925" max="4925" width="7.85546875" customWidth="1"/>
    <col min="4926" max="4926" width="6.85546875" customWidth="1"/>
    <col min="4927" max="4927" width="8.140625" customWidth="1"/>
    <col min="4928" max="4929" width="5.28515625" customWidth="1"/>
    <col min="4930" max="4930" width="4.7109375" customWidth="1"/>
    <col min="4931" max="4931" width="4" customWidth="1"/>
    <col min="4932" max="4932" width="0" hidden="1" customWidth="1"/>
    <col min="4933" max="4936" width="5.140625" customWidth="1"/>
    <col min="4937" max="4937" width="0" hidden="1" customWidth="1"/>
    <col min="4938" max="4938" width="5.140625" customWidth="1"/>
    <col min="4939" max="4939" width="6" customWidth="1"/>
    <col min="4940" max="4940" width="6.85546875" customWidth="1"/>
    <col min="4941" max="4942" width="11.42578125" customWidth="1"/>
    <col min="4943" max="4943" width="8.42578125" customWidth="1"/>
    <col min="4944" max="4944" width="9" customWidth="1"/>
    <col min="4945" max="4945" width="8.28515625" customWidth="1"/>
    <col min="4946" max="4946" width="16.42578125" customWidth="1"/>
    <col min="4947" max="4947" width="6" customWidth="1"/>
    <col min="4948" max="4948" width="20.28515625" customWidth="1"/>
    <col min="4949" max="4949" width="5.140625" bestFit="1" customWidth="1"/>
    <col min="4950" max="4950" width="20" customWidth="1"/>
    <col min="4951" max="4951" width="5.140625" bestFit="1" customWidth="1"/>
    <col min="4952" max="4952" width="6.85546875" customWidth="1"/>
    <col min="4953" max="4953" width="14.7109375" customWidth="1"/>
    <col min="4954" max="4954" width="11" customWidth="1"/>
    <col min="4955" max="4964" width="8.140625" customWidth="1"/>
    <col min="4965" max="4965" width="0" hidden="1" customWidth="1"/>
    <col min="4966" max="4969" width="8.140625" customWidth="1"/>
    <col min="4970" max="4970" width="0" hidden="1" customWidth="1"/>
    <col min="5126" max="5126" width="10.42578125" bestFit="1" customWidth="1"/>
    <col min="5127" max="5127" width="4.28515625" bestFit="1" customWidth="1"/>
    <col min="5128" max="5128" width="41.42578125" bestFit="1" customWidth="1"/>
    <col min="5129" max="5143" width="5.42578125" customWidth="1"/>
    <col min="5144" max="5144" width="3.85546875" customWidth="1"/>
    <col min="5145" max="5145" width="5.42578125" customWidth="1"/>
    <col min="5146" max="5160" width="5.28515625" customWidth="1"/>
    <col min="5161" max="5176" width="5.42578125" customWidth="1"/>
    <col min="5177" max="5177" width="6" customWidth="1"/>
    <col min="5178" max="5178" width="8" customWidth="1"/>
    <col min="5179" max="5179" width="7.42578125" customWidth="1"/>
    <col min="5180" max="5180" width="10" customWidth="1"/>
    <col min="5181" max="5181" width="7.85546875" customWidth="1"/>
    <col min="5182" max="5182" width="6.85546875" customWidth="1"/>
    <col min="5183" max="5183" width="8.140625" customWidth="1"/>
    <col min="5184" max="5185" width="5.28515625" customWidth="1"/>
    <col min="5186" max="5186" width="4.7109375" customWidth="1"/>
    <col min="5187" max="5187" width="4" customWidth="1"/>
    <col min="5188" max="5188" width="0" hidden="1" customWidth="1"/>
    <col min="5189" max="5192" width="5.140625" customWidth="1"/>
    <col min="5193" max="5193" width="0" hidden="1" customWidth="1"/>
    <col min="5194" max="5194" width="5.140625" customWidth="1"/>
    <col min="5195" max="5195" width="6" customWidth="1"/>
    <col min="5196" max="5196" width="6.85546875" customWidth="1"/>
    <col min="5197" max="5198" width="11.42578125" customWidth="1"/>
    <col min="5199" max="5199" width="8.42578125" customWidth="1"/>
    <col min="5200" max="5200" width="9" customWidth="1"/>
    <col min="5201" max="5201" width="8.28515625" customWidth="1"/>
    <col min="5202" max="5202" width="16.42578125" customWidth="1"/>
    <col min="5203" max="5203" width="6" customWidth="1"/>
    <col min="5204" max="5204" width="20.28515625" customWidth="1"/>
    <col min="5205" max="5205" width="5.140625" bestFit="1" customWidth="1"/>
    <col min="5206" max="5206" width="20" customWidth="1"/>
    <col min="5207" max="5207" width="5.140625" bestFit="1" customWidth="1"/>
    <col min="5208" max="5208" width="6.85546875" customWidth="1"/>
    <col min="5209" max="5209" width="14.7109375" customWidth="1"/>
    <col min="5210" max="5210" width="11" customWidth="1"/>
    <col min="5211" max="5220" width="8.140625" customWidth="1"/>
    <col min="5221" max="5221" width="0" hidden="1" customWidth="1"/>
    <col min="5222" max="5225" width="8.140625" customWidth="1"/>
    <col min="5226" max="5226" width="0" hidden="1" customWidth="1"/>
    <col min="5382" max="5382" width="10.42578125" bestFit="1" customWidth="1"/>
    <col min="5383" max="5383" width="4.28515625" bestFit="1" customWidth="1"/>
    <col min="5384" max="5384" width="41.42578125" bestFit="1" customWidth="1"/>
    <col min="5385" max="5399" width="5.42578125" customWidth="1"/>
    <col min="5400" max="5400" width="3.85546875" customWidth="1"/>
    <col min="5401" max="5401" width="5.42578125" customWidth="1"/>
    <col min="5402" max="5416" width="5.28515625" customWidth="1"/>
    <col min="5417" max="5432" width="5.42578125" customWidth="1"/>
    <col min="5433" max="5433" width="6" customWidth="1"/>
    <col min="5434" max="5434" width="8" customWidth="1"/>
    <col min="5435" max="5435" width="7.42578125" customWidth="1"/>
    <col min="5436" max="5436" width="10" customWidth="1"/>
    <col min="5437" max="5437" width="7.85546875" customWidth="1"/>
    <col min="5438" max="5438" width="6.85546875" customWidth="1"/>
    <col min="5439" max="5439" width="8.140625" customWidth="1"/>
    <col min="5440" max="5441" width="5.28515625" customWidth="1"/>
    <col min="5442" max="5442" width="4.7109375" customWidth="1"/>
    <col min="5443" max="5443" width="4" customWidth="1"/>
    <col min="5444" max="5444" width="0" hidden="1" customWidth="1"/>
    <col min="5445" max="5448" width="5.140625" customWidth="1"/>
    <col min="5449" max="5449" width="0" hidden="1" customWidth="1"/>
    <col min="5450" max="5450" width="5.140625" customWidth="1"/>
    <col min="5451" max="5451" width="6" customWidth="1"/>
    <col min="5452" max="5452" width="6.85546875" customWidth="1"/>
    <col min="5453" max="5454" width="11.42578125" customWidth="1"/>
    <col min="5455" max="5455" width="8.42578125" customWidth="1"/>
    <col min="5456" max="5456" width="9" customWidth="1"/>
    <col min="5457" max="5457" width="8.28515625" customWidth="1"/>
    <col min="5458" max="5458" width="16.42578125" customWidth="1"/>
    <col min="5459" max="5459" width="6" customWidth="1"/>
    <col min="5460" max="5460" width="20.28515625" customWidth="1"/>
    <col min="5461" max="5461" width="5.140625" bestFit="1" customWidth="1"/>
    <col min="5462" max="5462" width="20" customWidth="1"/>
    <col min="5463" max="5463" width="5.140625" bestFit="1" customWidth="1"/>
    <col min="5464" max="5464" width="6.85546875" customWidth="1"/>
    <col min="5465" max="5465" width="14.7109375" customWidth="1"/>
    <col min="5466" max="5466" width="11" customWidth="1"/>
    <col min="5467" max="5476" width="8.140625" customWidth="1"/>
    <col min="5477" max="5477" width="0" hidden="1" customWidth="1"/>
    <col min="5478" max="5481" width="8.140625" customWidth="1"/>
    <col min="5482" max="5482" width="0" hidden="1" customWidth="1"/>
    <col min="5638" max="5638" width="10.42578125" bestFit="1" customWidth="1"/>
    <col min="5639" max="5639" width="4.28515625" bestFit="1" customWidth="1"/>
    <col min="5640" max="5640" width="41.42578125" bestFit="1" customWidth="1"/>
    <col min="5641" max="5655" width="5.42578125" customWidth="1"/>
    <col min="5656" max="5656" width="3.85546875" customWidth="1"/>
    <col min="5657" max="5657" width="5.42578125" customWidth="1"/>
    <col min="5658" max="5672" width="5.28515625" customWidth="1"/>
    <col min="5673" max="5688" width="5.42578125" customWidth="1"/>
    <col min="5689" max="5689" width="6" customWidth="1"/>
    <col min="5690" max="5690" width="8" customWidth="1"/>
    <col min="5691" max="5691" width="7.42578125" customWidth="1"/>
    <col min="5692" max="5692" width="10" customWidth="1"/>
    <col min="5693" max="5693" width="7.85546875" customWidth="1"/>
    <col min="5694" max="5694" width="6.85546875" customWidth="1"/>
    <col min="5695" max="5695" width="8.140625" customWidth="1"/>
    <col min="5696" max="5697" width="5.28515625" customWidth="1"/>
    <col min="5698" max="5698" width="4.7109375" customWidth="1"/>
    <col min="5699" max="5699" width="4" customWidth="1"/>
    <col min="5700" max="5700" width="0" hidden="1" customWidth="1"/>
    <col min="5701" max="5704" width="5.140625" customWidth="1"/>
    <col min="5705" max="5705" width="0" hidden="1" customWidth="1"/>
    <col min="5706" max="5706" width="5.140625" customWidth="1"/>
    <col min="5707" max="5707" width="6" customWidth="1"/>
    <col min="5708" max="5708" width="6.85546875" customWidth="1"/>
    <col min="5709" max="5710" width="11.42578125" customWidth="1"/>
    <col min="5711" max="5711" width="8.42578125" customWidth="1"/>
    <col min="5712" max="5712" width="9" customWidth="1"/>
    <col min="5713" max="5713" width="8.28515625" customWidth="1"/>
    <col min="5714" max="5714" width="16.42578125" customWidth="1"/>
    <col min="5715" max="5715" width="6" customWidth="1"/>
    <col min="5716" max="5716" width="20.28515625" customWidth="1"/>
    <col min="5717" max="5717" width="5.140625" bestFit="1" customWidth="1"/>
    <col min="5718" max="5718" width="20" customWidth="1"/>
    <col min="5719" max="5719" width="5.140625" bestFit="1" customWidth="1"/>
    <col min="5720" max="5720" width="6.85546875" customWidth="1"/>
    <col min="5721" max="5721" width="14.7109375" customWidth="1"/>
    <col min="5722" max="5722" width="11" customWidth="1"/>
    <col min="5723" max="5732" width="8.140625" customWidth="1"/>
    <col min="5733" max="5733" width="0" hidden="1" customWidth="1"/>
    <col min="5734" max="5737" width="8.140625" customWidth="1"/>
    <col min="5738" max="5738" width="0" hidden="1" customWidth="1"/>
    <col min="5894" max="5894" width="10.42578125" bestFit="1" customWidth="1"/>
    <col min="5895" max="5895" width="4.28515625" bestFit="1" customWidth="1"/>
    <col min="5896" max="5896" width="41.42578125" bestFit="1" customWidth="1"/>
    <col min="5897" max="5911" width="5.42578125" customWidth="1"/>
    <col min="5912" max="5912" width="3.85546875" customWidth="1"/>
    <col min="5913" max="5913" width="5.42578125" customWidth="1"/>
    <col min="5914" max="5928" width="5.28515625" customWidth="1"/>
    <col min="5929" max="5944" width="5.42578125" customWidth="1"/>
    <col min="5945" max="5945" width="6" customWidth="1"/>
    <col min="5946" max="5946" width="8" customWidth="1"/>
    <col min="5947" max="5947" width="7.42578125" customWidth="1"/>
    <col min="5948" max="5948" width="10" customWidth="1"/>
    <col min="5949" max="5949" width="7.85546875" customWidth="1"/>
    <col min="5950" max="5950" width="6.85546875" customWidth="1"/>
    <col min="5951" max="5951" width="8.140625" customWidth="1"/>
    <col min="5952" max="5953" width="5.28515625" customWidth="1"/>
    <col min="5954" max="5954" width="4.7109375" customWidth="1"/>
    <col min="5955" max="5955" width="4" customWidth="1"/>
    <col min="5956" max="5956" width="0" hidden="1" customWidth="1"/>
    <col min="5957" max="5960" width="5.140625" customWidth="1"/>
    <col min="5961" max="5961" width="0" hidden="1" customWidth="1"/>
    <col min="5962" max="5962" width="5.140625" customWidth="1"/>
    <col min="5963" max="5963" width="6" customWidth="1"/>
    <col min="5964" max="5964" width="6.85546875" customWidth="1"/>
    <col min="5965" max="5966" width="11.42578125" customWidth="1"/>
    <col min="5967" max="5967" width="8.42578125" customWidth="1"/>
    <col min="5968" max="5968" width="9" customWidth="1"/>
    <col min="5969" max="5969" width="8.28515625" customWidth="1"/>
    <col min="5970" max="5970" width="16.42578125" customWidth="1"/>
    <col min="5971" max="5971" width="6" customWidth="1"/>
    <col min="5972" max="5972" width="20.28515625" customWidth="1"/>
    <col min="5973" max="5973" width="5.140625" bestFit="1" customWidth="1"/>
    <col min="5974" max="5974" width="20" customWidth="1"/>
    <col min="5975" max="5975" width="5.140625" bestFit="1" customWidth="1"/>
    <col min="5976" max="5976" width="6.85546875" customWidth="1"/>
    <col min="5977" max="5977" width="14.7109375" customWidth="1"/>
    <col min="5978" max="5978" width="11" customWidth="1"/>
    <col min="5979" max="5988" width="8.140625" customWidth="1"/>
    <col min="5989" max="5989" width="0" hidden="1" customWidth="1"/>
    <col min="5990" max="5993" width="8.140625" customWidth="1"/>
    <col min="5994" max="5994" width="0" hidden="1" customWidth="1"/>
    <col min="6150" max="6150" width="10.42578125" bestFit="1" customWidth="1"/>
    <col min="6151" max="6151" width="4.28515625" bestFit="1" customWidth="1"/>
    <col min="6152" max="6152" width="41.42578125" bestFit="1" customWidth="1"/>
    <col min="6153" max="6167" width="5.42578125" customWidth="1"/>
    <col min="6168" max="6168" width="3.85546875" customWidth="1"/>
    <col min="6169" max="6169" width="5.42578125" customWidth="1"/>
    <col min="6170" max="6184" width="5.28515625" customWidth="1"/>
    <col min="6185" max="6200" width="5.42578125" customWidth="1"/>
    <col min="6201" max="6201" width="6" customWidth="1"/>
    <col min="6202" max="6202" width="8" customWidth="1"/>
    <col min="6203" max="6203" width="7.42578125" customWidth="1"/>
    <col min="6204" max="6204" width="10" customWidth="1"/>
    <col min="6205" max="6205" width="7.85546875" customWidth="1"/>
    <col min="6206" max="6206" width="6.85546875" customWidth="1"/>
    <col min="6207" max="6207" width="8.140625" customWidth="1"/>
    <col min="6208" max="6209" width="5.28515625" customWidth="1"/>
    <col min="6210" max="6210" width="4.7109375" customWidth="1"/>
    <col min="6211" max="6211" width="4" customWidth="1"/>
    <col min="6212" max="6212" width="0" hidden="1" customWidth="1"/>
    <col min="6213" max="6216" width="5.140625" customWidth="1"/>
    <col min="6217" max="6217" width="0" hidden="1" customWidth="1"/>
    <col min="6218" max="6218" width="5.140625" customWidth="1"/>
    <col min="6219" max="6219" width="6" customWidth="1"/>
    <col min="6220" max="6220" width="6.85546875" customWidth="1"/>
    <col min="6221" max="6222" width="11.42578125" customWidth="1"/>
    <col min="6223" max="6223" width="8.42578125" customWidth="1"/>
    <col min="6224" max="6224" width="9" customWidth="1"/>
    <col min="6225" max="6225" width="8.28515625" customWidth="1"/>
    <col min="6226" max="6226" width="16.42578125" customWidth="1"/>
    <col min="6227" max="6227" width="6" customWidth="1"/>
    <col min="6228" max="6228" width="20.28515625" customWidth="1"/>
    <col min="6229" max="6229" width="5.140625" bestFit="1" customWidth="1"/>
    <col min="6230" max="6230" width="20" customWidth="1"/>
    <col min="6231" max="6231" width="5.140625" bestFit="1" customWidth="1"/>
    <col min="6232" max="6232" width="6.85546875" customWidth="1"/>
    <col min="6233" max="6233" width="14.7109375" customWidth="1"/>
    <col min="6234" max="6234" width="11" customWidth="1"/>
    <col min="6235" max="6244" width="8.140625" customWidth="1"/>
    <col min="6245" max="6245" width="0" hidden="1" customWidth="1"/>
    <col min="6246" max="6249" width="8.140625" customWidth="1"/>
    <col min="6250" max="6250" width="0" hidden="1" customWidth="1"/>
    <col min="6406" max="6406" width="10.42578125" bestFit="1" customWidth="1"/>
    <col min="6407" max="6407" width="4.28515625" bestFit="1" customWidth="1"/>
    <col min="6408" max="6408" width="41.42578125" bestFit="1" customWidth="1"/>
    <col min="6409" max="6423" width="5.42578125" customWidth="1"/>
    <col min="6424" max="6424" width="3.85546875" customWidth="1"/>
    <col min="6425" max="6425" width="5.42578125" customWidth="1"/>
    <col min="6426" max="6440" width="5.28515625" customWidth="1"/>
    <col min="6441" max="6456" width="5.42578125" customWidth="1"/>
    <col min="6457" max="6457" width="6" customWidth="1"/>
    <col min="6458" max="6458" width="8" customWidth="1"/>
    <col min="6459" max="6459" width="7.42578125" customWidth="1"/>
    <col min="6460" max="6460" width="10" customWidth="1"/>
    <col min="6461" max="6461" width="7.85546875" customWidth="1"/>
    <col min="6462" max="6462" width="6.85546875" customWidth="1"/>
    <col min="6463" max="6463" width="8.140625" customWidth="1"/>
    <col min="6464" max="6465" width="5.28515625" customWidth="1"/>
    <col min="6466" max="6466" width="4.7109375" customWidth="1"/>
    <col min="6467" max="6467" width="4" customWidth="1"/>
    <col min="6468" max="6468" width="0" hidden="1" customWidth="1"/>
    <col min="6469" max="6472" width="5.140625" customWidth="1"/>
    <col min="6473" max="6473" width="0" hidden="1" customWidth="1"/>
    <col min="6474" max="6474" width="5.140625" customWidth="1"/>
    <col min="6475" max="6475" width="6" customWidth="1"/>
    <col min="6476" max="6476" width="6.85546875" customWidth="1"/>
    <col min="6477" max="6478" width="11.42578125" customWidth="1"/>
    <col min="6479" max="6479" width="8.42578125" customWidth="1"/>
    <col min="6480" max="6480" width="9" customWidth="1"/>
    <col min="6481" max="6481" width="8.28515625" customWidth="1"/>
    <col min="6482" max="6482" width="16.42578125" customWidth="1"/>
    <col min="6483" max="6483" width="6" customWidth="1"/>
    <col min="6484" max="6484" width="20.28515625" customWidth="1"/>
    <col min="6485" max="6485" width="5.140625" bestFit="1" customWidth="1"/>
    <col min="6486" max="6486" width="20" customWidth="1"/>
    <col min="6487" max="6487" width="5.140625" bestFit="1" customWidth="1"/>
    <col min="6488" max="6488" width="6.85546875" customWidth="1"/>
    <col min="6489" max="6489" width="14.7109375" customWidth="1"/>
    <col min="6490" max="6490" width="11" customWidth="1"/>
    <col min="6491" max="6500" width="8.140625" customWidth="1"/>
    <col min="6501" max="6501" width="0" hidden="1" customWidth="1"/>
    <col min="6502" max="6505" width="8.140625" customWidth="1"/>
    <col min="6506" max="6506" width="0" hidden="1" customWidth="1"/>
    <col min="6662" max="6662" width="10.42578125" bestFit="1" customWidth="1"/>
    <col min="6663" max="6663" width="4.28515625" bestFit="1" customWidth="1"/>
    <col min="6664" max="6664" width="41.42578125" bestFit="1" customWidth="1"/>
    <col min="6665" max="6679" width="5.42578125" customWidth="1"/>
    <col min="6680" max="6680" width="3.85546875" customWidth="1"/>
    <col min="6681" max="6681" width="5.42578125" customWidth="1"/>
    <col min="6682" max="6696" width="5.28515625" customWidth="1"/>
    <col min="6697" max="6712" width="5.42578125" customWidth="1"/>
    <col min="6713" max="6713" width="6" customWidth="1"/>
    <col min="6714" max="6714" width="8" customWidth="1"/>
    <col min="6715" max="6715" width="7.42578125" customWidth="1"/>
    <col min="6716" max="6716" width="10" customWidth="1"/>
    <col min="6717" max="6717" width="7.85546875" customWidth="1"/>
    <col min="6718" max="6718" width="6.85546875" customWidth="1"/>
    <col min="6719" max="6719" width="8.140625" customWidth="1"/>
    <col min="6720" max="6721" width="5.28515625" customWidth="1"/>
    <col min="6722" max="6722" width="4.7109375" customWidth="1"/>
    <col min="6723" max="6723" width="4" customWidth="1"/>
    <col min="6724" max="6724" width="0" hidden="1" customWidth="1"/>
    <col min="6725" max="6728" width="5.140625" customWidth="1"/>
    <col min="6729" max="6729" width="0" hidden="1" customWidth="1"/>
    <col min="6730" max="6730" width="5.140625" customWidth="1"/>
    <col min="6731" max="6731" width="6" customWidth="1"/>
    <col min="6732" max="6732" width="6.85546875" customWidth="1"/>
    <col min="6733" max="6734" width="11.42578125" customWidth="1"/>
    <col min="6735" max="6735" width="8.42578125" customWidth="1"/>
    <col min="6736" max="6736" width="9" customWidth="1"/>
    <col min="6737" max="6737" width="8.28515625" customWidth="1"/>
    <col min="6738" max="6738" width="16.42578125" customWidth="1"/>
    <col min="6739" max="6739" width="6" customWidth="1"/>
    <col min="6740" max="6740" width="20.28515625" customWidth="1"/>
    <col min="6741" max="6741" width="5.140625" bestFit="1" customWidth="1"/>
    <col min="6742" max="6742" width="20" customWidth="1"/>
    <col min="6743" max="6743" width="5.140625" bestFit="1" customWidth="1"/>
    <col min="6744" max="6744" width="6.85546875" customWidth="1"/>
    <col min="6745" max="6745" width="14.7109375" customWidth="1"/>
    <col min="6746" max="6746" width="11" customWidth="1"/>
    <col min="6747" max="6756" width="8.140625" customWidth="1"/>
    <col min="6757" max="6757" width="0" hidden="1" customWidth="1"/>
    <col min="6758" max="6761" width="8.140625" customWidth="1"/>
    <col min="6762" max="6762" width="0" hidden="1" customWidth="1"/>
    <col min="6918" max="6918" width="10.42578125" bestFit="1" customWidth="1"/>
    <col min="6919" max="6919" width="4.28515625" bestFit="1" customWidth="1"/>
    <col min="6920" max="6920" width="41.42578125" bestFit="1" customWidth="1"/>
    <col min="6921" max="6935" width="5.42578125" customWidth="1"/>
    <col min="6936" max="6936" width="3.85546875" customWidth="1"/>
    <col min="6937" max="6937" width="5.42578125" customWidth="1"/>
    <col min="6938" max="6952" width="5.28515625" customWidth="1"/>
    <col min="6953" max="6968" width="5.42578125" customWidth="1"/>
    <col min="6969" max="6969" width="6" customWidth="1"/>
    <col min="6970" max="6970" width="8" customWidth="1"/>
    <col min="6971" max="6971" width="7.42578125" customWidth="1"/>
    <col min="6972" max="6972" width="10" customWidth="1"/>
    <col min="6973" max="6973" width="7.85546875" customWidth="1"/>
    <col min="6974" max="6974" width="6.85546875" customWidth="1"/>
    <col min="6975" max="6975" width="8.140625" customWidth="1"/>
    <col min="6976" max="6977" width="5.28515625" customWidth="1"/>
    <col min="6978" max="6978" width="4.7109375" customWidth="1"/>
    <col min="6979" max="6979" width="4" customWidth="1"/>
    <col min="6980" max="6980" width="0" hidden="1" customWidth="1"/>
    <col min="6981" max="6984" width="5.140625" customWidth="1"/>
    <col min="6985" max="6985" width="0" hidden="1" customWidth="1"/>
    <col min="6986" max="6986" width="5.140625" customWidth="1"/>
    <col min="6987" max="6987" width="6" customWidth="1"/>
    <col min="6988" max="6988" width="6.85546875" customWidth="1"/>
    <col min="6989" max="6990" width="11.42578125" customWidth="1"/>
    <col min="6991" max="6991" width="8.42578125" customWidth="1"/>
    <col min="6992" max="6992" width="9" customWidth="1"/>
    <col min="6993" max="6993" width="8.28515625" customWidth="1"/>
    <col min="6994" max="6994" width="16.42578125" customWidth="1"/>
    <col min="6995" max="6995" width="6" customWidth="1"/>
    <col min="6996" max="6996" width="20.28515625" customWidth="1"/>
    <col min="6997" max="6997" width="5.140625" bestFit="1" customWidth="1"/>
    <col min="6998" max="6998" width="20" customWidth="1"/>
    <col min="6999" max="6999" width="5.140625" bestFit="1" customWidth="1"/>
    <col min="7000" max="7000" width="6.85546875" customWidth="1"/>
    <col min="7001" max="7001" width="14.7109375" customWidth="1"/>
    <col min="7002" max="7002" width="11" customWidth="1"/>
    <col min="7003" max="7012" width="8.140625" customWidth="1"/>
    <col min="7013" max="7013" width="0" hidden="1" customWidth="1"/>
    <col min="7014" max="7017" width="8.140625" customWidth="1"/>
    <col min="7018" max="7018" width="0" hidden="1" customWidth="1"/>
    <col min="7174" max="7174" width="10.42578125" bestFit="1" customWidth="1"/>
    <col min="7175" max="7175" width="4.28515625" bestFit="1" customWidth="1"/>
    <col min="7176" max="7176" width="41.42578125" bestFit="1" customWidth="1"/>
    <col min="7177" max="7191" width="5.42578125" customWidth="1"/>
    <col min="7192" max="7192" width="3.85546875" customWidth="1"/>
    <col min="7193" max="7193" width="5.42578125" customWidth="1"/>
    <col min="7194" max="7208" width="5.28515625" customWidth="1"/>
    <col min="7209" max="7224" width="5.42578125" customWidth="1"/>
    <col min="7225" max="7225" width="6" customWidth="1"/>
    <col min="7226" max="7226" width="8" customWidth="1"/>
    <col min="7227" max="7227" width="7.42578125" customWidth="1"/>
    <col min="7228" max="7228" width="10" customWidth="1"/>
    <col min="7229" max="7229" width="7.85546875" customWidth="1"/>
    <col min="7230" max="7230" width="6.85546875" customWidth="1"/>
    <col min="7231" max="7231" width="8.140625" customWidth="1"/>
    <col min="7232" max="7233" width="5.28515625" customWidth="1"/>
    <col min="7234" max="7234" width="4.7109375" customWidth="1"/>
    <col min="7235" max="7235" width="4" customWidth="1"/>
    <col min="7236" max="7236" width="0" hidden="1" customWidth="1"/>
    <col min="7237" max="7240" width="5.140625" customWidth="1"/>
    <col min="7241" max="7241" width="0" hidden="1" customWidth="1"/>
    <col min="7242" max="7242" width="5.140625" customWidth="1"/>
    <col min="7243" max="7243" width="6" customWidth="1"/>
    <col min="7244" max="7244" width="6.85546875" customWidth="1"/>
    <col min="7245" max="7246" width="11.42578125" customWidth="1"/>
    <col min="7247" max="7247" width="8.42578125" customWidth="1"/>
    <col min="7248" max="7248" width="9" customWidth="1"/>
    <col min="7249" max="7249" width="8.28515625" customWidth="1"/>
    <col min="7250" max="7250" width="16.42578125" customWidth="1"/>
    <col min="7251" max="7251" width="6" customWidth="1"/>
    <col min="7252" max="7252" width="20.28515625" customWidth="1"/>
    <col min="7253" max="7253" width="5.140625" bestFit="1" customWidth="1"/>
    <col min="7254" max="7254" width="20" customWidth="1"/>
    <col min="7255" max="7255" width="5.140625" bestFit="1" customWidth="1"/>
    <col min="7256" max="7256" width="6.85546875" customWidth="1"/>
    <col min="7257" max="7257" width="14.7109375" customWidth="1"/>
    <col min="7258" max="7258" width="11" customWidth="1"/>
    <col min="7259" max="7268" width="8.140625" customWidth="1"/>
    <col min="7269" max="7269" width="0" hidden="1" customWidth="1"/>
    <col min="7270" max="7273" width="8.140625" customWidth="1"/>
    <col min="7274" max="7274" width="0" hidden="1" customWidth="1"/>
    <col min="7430" max="7430" width="10.42578125" bestFit="1" customWidth="1"/>
    <col min="7431" max="7431" width="4.28515625" bestFit="1" customWidth="1"/>
    <col min="7432" max="7432" width="41.42578125" bestFit="1" customWidth="1"/>
    <col min="7433" max="7447" width="5.42578125" customWidth="1"/>
    <col min="7448" max="7448" width="3.85546875" customWidth="1"/>
    <col min="7449" max="7449" width="5.42578125" customWidth="1"/>
    <col min="7450" max="7464" width="5.28515625" customWidth="1"/>
    <col min="7465" max="7480" width="5.42578125" customWidth="1"/>
    <col min="7481" max="7481" width="6" customWidth="1"/>
    <col min="7482" max="7482" width="8" customWidth="1"/>
    <col min="7483" max="7483" width="7.42578125" customWidth="1"/>
    <col min="7484" max="7484" width="10" customWidth="1"/>
    <col min="7485" max="7485" width="7.85546875" customWidth="1"/>
    <col min="7486" max="7486" width="6.85546875" customWidth="1"/>
    <col min="7487" max="7487" width="8.140625" customWidth="1"/>
    <col min="7488" max="7489" width="5.28515625" customWidth="1"/>
    <col min="7490" max="7490" width="4.7109375" customWidth="1"/>
    <col min="7491" max="7491" width="4" customWidth="1"/>
    <col min="7492" max="7492" width="0" hidden="1" customWidth="1"/>
    <col min="7493" max="7496" width="5.140625" customWidth="1"/>
    <col min="7497" max="7497" width="0" hidden="1" customWidth="1"/>
    <col min="7498" max="7498" width="5.140625" customWidth="1"/>
    <col min="7499" max="7499" width="6" customWidth="1"/>
    <col min="7500" max="7500" width="6.85546875" customWidth="1"/>
    <col min="7501" max="7502" width="11.42578125" customWidth="1"/>
    <col min="7503" max="7503" width="8.42578125" customWidth="1"/>
    <col min="7504" max="7504" width="9" customWidth="1"/>
    <col min="7505" max="7505" width="8.28515625" customWidth="1"/>
    <col min="7506" max="7506" width="16.42578125" customWidth="1"/>
    <col min="7507" max="7507" width="6" customWidth="1"/>
    <col min="7508" max="7508" width="20.28515625" customWidth="1"/>
    <col min="7509" max="7509" width="5.140625" bestFit="1" customWidth="1"/>
    <col min="7510" max="7510" width="20" customWidth="1"/>
    <col min="7511" max="7511" width="5.140625" bestFit="1" customWidth="1"/>
    <col min="7512" max="7512" width="6.85546875" customWidth="1"/>
    <col min="7513" max="7513" width="14.7109375" customWidth="1"/>
    <col min="7514" max="7514" width="11" customWidth="1"/>
    <col min="7515" max="7524" width="8.140625" customWidth="1"/>
    <col min="7525" max="7525" width="0" hidden="1" customWidth="1"/>
    <col min="7526" max="7529" width="8.140625" customWidth="1"/>
    <col min="7530" max="7530" width="0" hidden="1" customWidth="1"/>
    <col min="7686" max="7686" width="10.42578125" bestFit="1" customWidth="1"/>
    <col min="7687" max="7687" width="4.28515625" bestFit="1" customWidth="1"/>
    <col min="7688" max="7688" width="41.42578125" bestFit="1" customWidth="1"/>
    <col min="7689" max="7703" width="5.42578125" customWidth="1"/>
    <col min="7704" max="7704" width="3.85546875" customWidth="1"/>
    <col min="7705" max="7705" width="5.42578125" customWidth="1"/>
    <col min="7706" max="7720" width="5.28515625" customWidth="1"/>
    <col min="7721" max="7736" width="5.42578125" customWidth="1"/>
    <col min="7737" max="7737" width="6" customWidth="1"/>
    <col min="7738" max="7738" width="8" customWidth="1"/>
    <col min="7739" max="7739" width="7.42578125" customWidth="1"/>
    <col min="7740" max="7740" width="10" customWidth="1"/>
    <col min="7741" max="7741" width="7.85546875" customWidth="1"/>
    <col min="7742" max="7742" width="6.85546875" customWidth="1"/>
    <col min="7743" max="7743" width="8.140625" customWidth="1"/>
    <col min="7744" max="7745" width="5.28515625" customWidth="1"/>
    <col min="7746" max="7746" width="4.7109375" customWidth="1"/>
    <col min="7747" max="7747" width="4" customWidth="1"/>
    <col min="7748" max="7748" width="0" hidden="1" customWidth="1"/>
    <col min="7749" max="7752" width="5.140625" customWidth="1"/>
    <col min="7753" max="7753" width="0" hidden="1" customWidth="1"/>
    <col min="7754" max="7754" width="5.140625" customWidth="1"/>
    <col min="7755" max="7755" width="6" customWidth="1"/>
    <col min="7756" max="7756" width="6.85546875" customWidth="1"/>
    <col min="7757" max="7758" width="11.42578125" customWidth="1"/>
    <col min="7759" max="7759" width="8.42578125" customWidth="1"/>
    <col min="7760" max="7760" width="9" customWidth="1"/>
    <col min="7761" max="7761" width="8.28515625" customWidth="1"/>
    <col min="7762" max="7762" width="16.42578125" customWidth="1"/>
    <col min="7763" max="7763" width="6" customWidth="1"/>
    <col min="7764" max="7764" width="20.28515625" customWidth="1"/>
    <col min="7765" max="7765" width="5.140625" bestFit="1" customWidth="1"/>
    <col min="7766" max="7766" width="20" customWidth="1"/>
    <col min="7767" max="7767" width="5.140625" bestFit="1" customWidth="1"/>
    <col min="7768" max="7768" width="6.85546875" customWidth="1"/>
    <col min="7769" max="7769" width="14.7109375" customWidth="1"/>
    <col min="7770" max="7770" width="11" customWidth="1"/>
    <col min="7771" max="7780" width="8.140625" customWidth="1"/>
    <col min="7781" max="7781" width="0" hidden="1" customWidth="1"/>
    <col min="7782" max="7785" width="8.140625" customWidth="1"/>
    <col min="7786" max="7786" width="0" hidden="1" customWidth="1"/>
    <col min="7942" max="7942" width="10.42578125" bestFit="1" customWidth="1"/>
    <col min="7943" max="7943" width="4.28515625" bestFit="1" customWidth="1"/>
    <col min="7944" max="7944" width="41.42578125" bestFit="1" customWidth="1"/>
    <col min="7945" max="7959" width="5.42578125" customWidth="1"/>
    <col min="7960" max="7960" width="3.85546875" customWidth="1"/>
    <col min="7961" max="7961" width="5.42578125" customWidth="1"/>
    <col min="7962" max="7976" width="5.28515625" customWidth="1"/>
    <col min="7977" max="7992" width="5.42578125" customWidth="1"/>
    <col min="7993" max="7993" width="6" customWidth="1"/>
    <col min="7994" max="7994" width="8" customWidth="1"/>
    <col min="7995" max="7995" width="7.42578125" customWidth="1"/>
    <col min="7996" max="7996" width="10" customWidth="1"/>
    <col min="7997" max="7997" width="7.85546875" customWidth="1"/>
    <col min="7998" max="7998" width="6.85546875" customWidth="1"/>
    <col min="7999" max="7999" width="8.140625" customWidth="1"/>
    <col min="8000" max="8001" width="5.28515625" customWidth="1"/>
    <col min="8002" max="8002" width="4.7109375" customWidth="1"/>
    <col min="8003" max="8003" width="4" customWidth="1"/>
    <col min="8004" max="8004" width="0" hidden="1" customWidth="1"/>
    <col min="8005" max="8008" width="5.140625" customWidth="1"/>
    <col min="8009" max="8009" width="0" hidden="1" customWidth="1"/>
    <col min="8010" max="8010" width="5.140625" customWidth="1"/>
    <col min="8011" max="8011" width="6" customWidth="1"/>
    <col min="8012" max="8012" width="6.85546875" customWidth="1"/>
    <col min="8013" max="8014" width="11.42578125" customWidth="1"/>
    <col min="8015" max="8015" width="8.42578125" customWidth="1"/>
    <col min="8016" max="8016" width="9" customWidth="1"/>
    <col min="8017" max="8017" width="8.28515625" customWidth="1"/>
    <col min="8018" max="8018" width="16.42578125" customWidth="1"/>
    <col min="8019" max="8019" width="6" customWidth="1"/>
    <col min="8020" max="8020" width="20.28515625" customWidth="1"/>
    <col min="8021" max="8021" width="5.140625" bestFit="1" customWidth="1"/>
    <col min="8022" max="8022" width="20" customWidth="1"/>
    <col min="8023" max="8023" width="5.140625" bestFit="1" customWidth="1"/>
    <col min="8024" max="8024" width="6.85546875" customWidth="1"/>
    <col min="8025" max="8025" width="14.7109375" customWidth="1"/>
    <col min="8026" max="8026" width="11" customWidth="1"/>
    <col min="8027" max="8036" width="8.140625" customWidth="1"/>
    <col min="8037" max="8037" width="0" hidden="1" customWidth="1"/>
    <col min="8038" max="8041" width="8.140625" customWidth="1"/>
    <col min="8042" max="8042" width="0" hidden="1" customWidth="1"/>
    <col min="8198" max="8198" width="10.42578125" bestFit="1" customWidth="1"/>
    <col min="8199" max="8199" width="4.28515625" bestFit="1" customWidth="1"/>
    <col min="8200" max="8200" width="41.42578125" bestFit="1" customWidth="1"/>
    <col min="8201" max="8215" width="5.42578125" customWidth="1"/>
    <col min="8216" max="8216" width="3.85546875" customWidth="1"/>
    <col min="8217" max="8217" width="5.42578125" customWidth="1"/>
    <col min="8218" max="8232" width="5.28515625" customWidth="1"/>
    <col min="8233" max="8248" width="5.42578125" customWidth="1"/>
    <col min="8249" max="8249" width="6" customWidth="1"/>
    <col min="8250" max="8250" width="8" customWidth="1"/>
    <col min="8251" max="8251" width="7.42578125" customWidth="1"/>
    <col min="8252" max="8252" width="10" customWidth="1"/>
    <col min="8253" max="8253" width="7.85546875" customWidth="1"/>
    <col min="8254" max="8254" width="6.85546875" customWidth="1"/>
    <col min="8255" max="8255" width="8.140625" customWidth="1"/>
    <col min="8256" max="8257" width="5.28515625" customWidth="1"/>
    <col min="8258" max="8258" width="4.7109375" customWidth="1"/>
    <col min="8259" max="8259" width="4" customWidth="1"/>
    <col min="8260" max="8260" width="0" hidden="1" customWidth="1"/>
    <col min="8261" max="8264" width="5.140625" customWidth="1"/>
    <col min="8265" max="8265" width="0" hidden="1" customWidth="1"/>
    <col min="8266" max="8266" width="5.140625" customWidth="1"/>
    <col min="8267" max="8267" width="6" customWidth="1"/>
    <col min="8268" max="8268" width="6.85546875" customWidth="1"/>
    <col min="8269" max="8270" width="11.42578125" customWidth="1"/>
    <col min="8271" max="8271" width="8.42578125" customWidth="1"/>
    <col min="8272" max="8272" width="9" customWidth="1"/>
    <col min="8273" max="8273" width="8.28515625" customWidth="1"/>
    <col min="8274" max="8274" width="16.42578125" customWidth="1"/>
    <col min="8275" max="8275" width="6" customWidth="1"/>
    <col min="8276" max="8276" width="20.28515625" customWidth="1"/>
    <col min="8277" max="8277" width="5.140625" bestFit="1" customWidth="1"/>
    <col min="8278" max="8278" width="20" customWidth="1"/>
    <col min="8279" max="8279" width="5.140625" bestFit="1" customWidth="1"/>
    <col min="8280" max="8280" width="6.85546875" customWidth="1"/>
    <col min="8281" max="8281" width="14.7109375" customWidth="1"/>
    <col min="8282" max="8282" width="11" customWidth="1"/>
    <col min="8283" max="8292" width="8.140625" customWidth="1"/>
    <col min="8293" max="8293" width="0" hidden="1" customWidth="1"/>
    <col min="8294" max="8297" width="8.140625" customWidth="1"/>
    <col min="8298" max="8298" width="0" hidden="1" customWidth="1"/>
    <col min="8454" max="8454" width="10.42578125" bestFit="1" customWidth="1"/>
    <col min="8455" max="8455" width="4.28515625" bestFit="1" customWidth="1"/>
    <col min="8456" max="8456" width="41.42578125" bestFit="1" customWidth="1"/>
    <col min="8457" max="8471" width="5.42578125" customWidth="1"/>
    <col min="8472" max="8472" width="3.85546875" customWidth="1"/>
    <col min="8473" max="8473" width="5.42578125" customWidth="1"/>
    <col min="8474" max="8488" width="5.28515625" customWidth="1"/>
    <col min="8489" max="8504" width="5.42578125" customWidth="1"/>
    <col min="8505" max="8505" width="6" customWidth="1"/>
    <col min="8506" max="8506" width="8" customWidth="1"/>
    <col min="8507" max="8507" width="7.42578125" customWidth="1"/>
    <col min="8508" max="8508" width="10" customWidth="1"/>
    <col min="8509" max="8509" width="7.85546875" customWidth="1"/>
    <col min="8510" max="8510" width="6.85546875" customWidth="1"/>
    <col min="8511" max="8511" width="8.140625" customWidth="1"/>
    <col min="8512" max="8513" width="5.28515625" customWidth="1"/>
    <col min="8514" max="8514" width="4.7109375" customWidth="1"/>
    <col min="8515" max="8515" width="4" customWidth="1"/>
    <col min="8516" max="8516" width="0" hidden="1" customWidth="1"/>
    <col min="8517" max="8520" width="5.140625" customWidth="1"/>
    <col min="8521" max="8521" width="0" hidden="1" customWidth="1"/>
    <col min="8522" max="8522" width="5.140625" customWidth="1"/>
    <col min="8523" max="8523" width="6" customWidth="1"/>
    <col min="8524" max="8524" width="6.85546875" customWidth="1"/>
    <col min="8525" max="8526" width="11.42578125" customWidth="1"/>
    <col min="8527" max="8527" width="8.42578125" customWidth="1"/>
    <col min="8528" max="8528" width="9" customWidth="1"/>
    <col min="8529" max="8529" width="8.28515625" customWidth="1"/>
    <col min="8530" max="8530" width="16.42578125" customWidth="1"/>
    <col min="8531" max="8531" width="6" customWidth="1"/>
    <col min="8532" max="8532" width="20.28515625" customWidth="1"/>
    <col min="8533" max="8533" width="5.140625" bestFit="1" customWidth="1"/>
    <col min="8534" max="8534" width="20" customWidth="1"/>
    <col min="8535" max="8535" width="5.140625" bestFit="1" customWidth="1"/>
    <col min="8536" max="8536" width="6.85546875" customWidth="1"/>
    <col min="8537" max="8537" width="14.7109375" customWidth="1"/>
    <col min="8538" max="8538" width="11" customWidth="1"/>
    <col min="8539" max="8548" width="8.140625" customWidth="1"/>
    <col min="8549" max="8549" width="0" hidden="1" customWidth="1"/>
    <col min="8550" max="8553" width="8.140625" customWidth="1"/>
    <col min="8554" max="8554" width="0" hidden="1" customWidth="1"/>
    <col min="8710" max="8710" width="10.42578125" bestFit="1" customWidth="1"/>
    <col min="8711" max="8711" width="4.28515625" bestFit="1" customWidth="1"/>
    <col min="8712" max="8712" width="41.42578125" bestFit="1" customWidth="1"/>
    <col min="8713" max="8727" width="5.42578125" customWidth="1"/>
    <col min="8728" max="8728" width="3.85546875" customWidth="1"/>
    <col min="8729" max="8729" width="5.42578125" customWidth="1"/>
    <col min="8730" max="8744" width="5.28515625" customWidth="1"/>
    <col min="8745" max="8760" width="5.42578125" customWidth="1"/>
    <col min="8761" max="8761" width="6" customWidth="1"/>
    <col min="8762" max="8762" width="8" customWidth="1"/>
    <col min="8763" max="8763" width="7.42578125" customWidth="1"/>
    <col min="8764" max="8764" width="10" customWidth="1"/>
    <col min="8765" max="8765" width="7.85546875" customWidth="1"/>
    <col min="8766" max="8766" width="6.85546875" customWidth="1"/>
    <col min="8767" max="8767" width="8.140625" customWidth="1"/>
    <col min="8768" max="8769" width="5.28515625" customWidth="1"/>
    <col min="8770" max="8770" width="4.7109375" customWidth="1"/>
    <col min="8771" max="8771" width="4" customWidth="1"/>
    <col min="8772" max="8772" width="0" hidden="1" customWidth="1"/>
    <col min="8773" max="8776" width="5.140625" customWidth="1"/>
    <col min="8777" max="8777" width="0" hidden="1" customWidth="1"/>
    <col min="8778" max="8778" width="5.140625" customWidth="1"/>
    <col min="8779" max="8779" width="6" customWidth="1"/>
    <col min="8780" max="8780" width="6.85546875" customWidth="1"/>
    <col min="8781" max="8782" width="11.42578125" customWidth="1"/>
    <col min="8783" max="8783" width="8.42578125" customWidth="1"/>
    <col min="8784" max="8784" width="9" customWidth="1"/>
    <col min="8785" max="8785" width="8.28515625" customWidth="1"/>
    <col min="8786" max="8786" width="16.42578125" customWidth="1"/>
    <col min="8787" max="8787" width="6" customWidth="1"/>
    <col min="8788" max="8788" width="20.28515625" customWidth="1"/>
    <col min="8789" max="8789" width="5.140625" bestFit="1" customWidth="1"/>
    <col min="8790" max="8790" width="20" customWidth="1"/>
    <col min="8791" max="8791" width="5.140625" bestFit="1" customWidth="1"/>
    <col min="8792" max="8792" width="6.85546875" customWidth="1"/>
    <col min="8793" max="8793" width="14.7109375" customWidth="1"/>
    <col min="8794" max="8794" width="11" customWidth="1"/>
    <col min="8795" max="8804" width="8.140625" customWidth="1"/>
    <col min="8805" max="8805" width="0" hidden="1" customWidth="1"/>
    <col min="8806" max="8809" width="8.140625" customWidth="1"/>
    <col min="8810" max="8810" width="0" hidden="1" customWidth="1"/>
    <col min="8966" max="8966" width="10.42578125" bestFit="1" customWidth="1"/>
    <col min="8967" max="8967" width="4.28515625" bestFit="1" customWidth="1"/>
    <col min="8968" max="8968" width="41.42578125" bestFit="1" customWidth="1"/>
    <col min="8969" max="8983" width="5.42578125" customWidth="1"/>
    <col min="8984" max="8984" width="3.85546875" customWidth="1"/>
    <col min="8985" max="8985" width="5.42578125" customWidth="1"/>
    <col min="8986" max="9000" width="5.28515625" customWidth="1"/>
    <col min="9001" max="9016" width="5.42578125" customWidth="1"/>
    <col min="9017" max="9017" width="6" customWidth="1"/>
    <col min="9018" max="9018" width="8" customWidth="1"/>
    <col min="9019" max="9019" width="7.42578125" customWidth="1"/>
    <col min="9020" max="9020" width="10" customWidth="1"/>
    <col min="9021" max="9021" width="7.85546875" customWidth="1"/>
    <col min="9022" max="9022" width="6.85546875" customWidth="1"/>
    <col min="9023" max="9023" width="8.140625" customWidth="1"/>
    <col min="9024" max="9025" width="5.28515625" customWidth="1"/>
    <col min="9026" max="9026" width="4.7109375" customWidth="1"/>
    <col min="9027" max="9027" width="4" customWidth="1"/>
    <col min="9028" max="9028" width="0" hidden="1" customWidth="1"/>
    <col min="9029" max="9032" width="5.140625" customWidth="1"/>
    <col min="9033" max="9033" width="0" hidden="1" customWidth="1"/>
    <col min="9034" max="9034" width="5.140625" customWidth="1"/>
    <col min="9035" max="9035" width="6" customWidth="1"/>
    <col min="9036" max="9036" width="6.85546875" customWidth="1"/>
    <col min="9037" max="9038" width="11.42578125" customWidth="1"/>
    <col min="9039" max="9039" width="8.42578125" customWidth="1"/>
    <col min="9040" max="9040" width="9" customWidth="1"/>
    <col min="9041" max="9041" width="8.28515625" customWidth="1"/>
    <col min="9042" max="9042" width="16.42578125" customWidth="1"/>
    <col min="9043" max="9043" width="6" customWidth="1"/>
    <col min="9044" max="9044" width="20.28515625" customWidth="1"/>
    <col min="9045" max="9045" width="5.140625" bestFit="1" customWidth="1"/>
    <col min="9046" max="9046" width="20" customWidth="1"/>
    <col min="9047" max="9047" width="5.140625" bestFit="1" customWidth="1"/>
    <col min="9048" max="9048" width="6.85546875" customWidth="1"/>
    <col min="9049" max="9049" width="14.7109375" customWidth="1"/>
    <col min="9050" max="9050" width="11" customWidth="1"/>
    <col min="9051" max="9060" width="8.140625" customWidth="1"/>
    <col min="9061" max="9061" width="0" hidden="1" customWidth="1"/>
    <col min="9062" max="9065" width="8.140625" customWidth="1"/>
    <col min="9066" max="9066" width="0" hidden="1" customWidth="1"/>
    <col min="9222" max="9222" width="10.42578125" bestFit="1" customWidth="1"/>
    <col min="9223" max="9223" width="4.28515625" bestFit="1" customWidth="1"/>
    <col min="9224" max="9224" width="41.42578125" bestFit="1" customWidth="1"/>
    <col min="9225" max="9239" width="5.42578125" customWidth="1"/>
    <col min="9240" max="9240" width="3.85546875" customWidth="1"/>
    <col min="9241" max="9241" width="5.42578125" customWidth="1"/>
    <col min="9242" max="9256" width="5.28515625" customWidth="1"/>
    <col min="9257" max="9272" width="5.42578125" customWidth="1"/>
    <col min="9273" max="9273" width="6" customWidth="1"/>
    <col min="9274" max="9274" width="8" customWidth="1"/>
    <col min="9275" max="9275" width="7.42578125" customWidth="1"/>
    <col min="9276" max="9276" width="10" customWidth="1"/>
    <col min="9277" max="9277" width="7.85546875" customWidth="1"/>
    <col min="9278" max="9278" width="6.85546875" customWidth="1"/>
    <col min="9279" max="9279" width="8.140625" customWidth="1"/>
    <col min="9280" max="9281" width="5.28515625" customWidth="1"/>
    <col min="9282" max="9282" width="4.7109375" customWidth="1"/>
    <col min="9283" max="9283" width="4" customWidth="1"/>
    <col min="9284" max="9284" width="0" hidden="1" customWidth="1"/>
    <col min="9285" max="9288" width="5.140625" customWidth="1"/>
    <col min="9289" max="9289" width="0" hidden="1" customWidth="1"/>
    <col min="9290" max="9290" width="5.140625" customWidth="1"/>
    <col min="9291" max="9291" width="6" customWidth="1"/>
    <col min="9292" max="9292" width="6.85546875" customWidth="1"/>
    <col min="9293" max="9294" width="11.42578125" customWidth="1"/>
    <col min="9295" max="9295" width="8.42578125" customWidth="1"/>
    <col min="9296" max="9296" width="9" customWidth="1"/>
    <col min="9297" max="9297" width="8.28515625" customWidth="1"/>
    <col min="9298" max="9298" width="16.42578125" customWidth="1"/>
    <col min="9299" max="9299" width="6" customWidth="1"/>
    <col min="9300" max="9300" width="20.28515625" customWidth="1"/>
    <col min="9301" max="9301" width="5.140625" bestFit="1" customWidth="1"/>
    <col min="9302" max="9302" width="20" customWidth="1"/>
    <col min="9303" max="9303" width="5.140625" bestFit="1" customWidth="1"/>
    <col min="9304" max="9304" width="6.85546875" customWidth="1"/>
    <col min="9305" max="9305" width="14.7109375" customWidth="1"/>
    <col min="9306" max="9306" width="11" customWidth="1"/>
    <col min="9307" max="9316" width="8.140625" customWidth="1"/>
    <col min="9317" max="9317" width="0" hidden="1" customWidth="1"/>
    <col min="9318" max="9321" width="8.140625" customWidth="1"/>
    <col min="9322" max="9322" width="0" hidden="1" customWidth="1"/>
    <col min="9478" max="9478" width="10.42578125" bestFit="1" customWidth="1"/>
    <col min="9479" max="9479" width="4.28515625" bestFit="1" customWidth="1"/>
    <col min="9480" max="9480" width="41.42578125" bestFit="1" customWidth="1"/>
    <col min="9481" max="9495" width="5.42578125" customWidth="1"/>
    <col min="9496" max="9496" width="3.85546875" customWidth="1"/>
    <col min="9497" max="9497" width="5.42578125" customWidth="1"/>
    <col min="9498" max="9512" width="5.28515625" customWidth="1"/>
    <col min="9513" max="9528" width="5.42578125" customWidth="1"/>
    <col min="9529" max="9529" width="6" customWidth="1"/>
    <col min="9530" max="9530" width="8" customWidth="1"/>
    <col min="9531" max="9531" width="7.42578125" customWidth="1"/>
    <col min="9532" max="9532" width="10" customWidth="1"/>
    <col min="9533" max="9533" width="7.85546875" customWidth="1"/>
    <col min="9534" max="9534" width="6.85546875" customWidth="1"/>
    <col min="9535" max="9535" width="8.140625" customWidth="1"/>
    <col min="9536" max="9537" width="5.28515625" customWidth="1"/>
    <col min="9538" max="9538" width="4.7109375" customWidth="1"/>
    <col min="9539" max="9539" width="4" customWidth="1"/>
    <col min="9540" max="9540" width="0" hidden="1" customWidth="1"/>
    <col min="9541" max="9544" width="5.140625" customWidth="1"/>
    <col min="9545" max="9545" width="0" hidden="1" customWidth="1"/>
    <col min="9546" max="9546" width="5.140625" customWidth="1"/>
    <col min="9547" max="9547" width="6" customWidth="1"/>
    <col min="9548" max="9548" width="6.85546875" customWidth="1"/>
    <col min="9549" max="9550" width="11.42578125" customWidth="1"/>
    <col min="9551" max="9551" width="8.42578125" customWidth="1"/>
    <col min="9552" max="9552" width="9" customWidth="1"/>
    <col min="9553" max="9553" width="8.28515625" customWidth="1"/>
    <col min="9554" max="9554" width="16.42578125" customWidth="1"/>
    <col min="9555" max="9555" width="6" customWidth="1"/>
    <col min="9556" max="9556" width="20.28515625" customWidth="1"/>
    <col min="9557" max="9557" width="5.140625" bestFit="1" customWidth="1"/>
    <col min="9558" max="9558" width="20" customWidth="1"/>
    <col min="9559" max="9559" width="5.140625" bestFit="1" customWidth="1"/>
    <col min="9560" max="9560" width="6.85546875" customWidth="1"/>
    <col min="9561" max="9561" width="14.7109375" customWidth="1"/>
    <col min="9562" max="9562" width="11" customWidth="1"/>
    <col min="9563" max="9572" width="8.140625" customWidth="1"/>
    <col min="9573" max="9573" width="0" hidden="1" customWidth="1"/>
    <col min="9574" max="9577" width="8.140625" customWidth="1"/>
    <col min="9578" max="9578" width="0" hidden="1" customWidth="1"/>
    <col min="9734" max="9734" width="10.42578125" bestFit="1" customWidth="1"/>
    <col min="9735" max="9735" width="4.28515625" bestFit="1" customWidth="1"/>
    <col min="9736" max="9736" width="41.42578125" bestFit="1" customWidth="1"/>
    <col min="9737" max="9751" width="5.42578125" customWidth="1"/>
    <col min="9752" max="9752" width="3.85546875" customWidth="1"/>
    <col min="9753" max="9753" width="5.42578125" customWidth="1"/>
    <col min="9754" max="9768" width="5.28515625" customWidth="1"/>
    <col min="9769" max="9784" width="5.42578125" customWidth="1"/>
    <col min="9785" max="9785" width="6" customWidth="1"/>
    <col min="9786" max="9786" width="8" customWidth="1"/>
    <col min="9787" max="9787" width="7.42578125" customWidth="1"/>
    <col min="9788" max="9788" width="10" customWidth="1"/>
    <col min="9789" max="9789" width="7.85546875" customWidth="1"/>
    <col min="9790" max="9790" width="6.85546875" customWidth="1"/>
    <col min="9791" max="9791" width="8.140625" customWidth="1"/>
    <col min="9792" max="9793" width="5.28515625" customWidth="1"/>
    <col min="9794" max="9794" width="4.7109375" customWidth="1"/>
    <col min="9795" max="9795" width="4" customWidth="1"/>
    <col min="9796" max="9796" width="0" hidden="1" customWidth="1"/>
    <col min="9797" max="9800" width="5.140625" customWidth="1"/>
    <col min="9801" max="9801" width="0" hidden="1" customWidth="1"/>
    <col min="9802" max="9802" width="5.140625" customWidth="1"/>
    <col min="9803" max="9803" width="6" customWidth="1"/>
    <col min="9804" max="9804" width="6.85546875" customWidth="1"/>
    <col min="9805" max="9806" width="11.42578125" customWidth="1"/>
    <col min="9807" max="9807" width="8.42578125" customWidth="1"/>
    <col min="9808" max="9808" width="9" customWidth="1"/>
    <col min="9809" max="9809" width="8.28515625" customWidth="1"/>
    <col min="9810" max="9810" width="16.42578125" customWidth="1"/>
    <col min="9811" max="9811" width="6" customWidth="1"/>
    <col min="9812" max="9812" width="20.28515625" customWidth="1"/>
    <col min="9813" max="9813" width="5.140625" bestFit="1" customWidth="1"/>
    <col min="9814" max="9814" width="20" customWidth="1"/>
    <col min="9815" max="9815" width="5.140625" bestFit="1" customWidth="1"/>
    <col min="9816" max="9816" width="6.85546875" customWidth="1"/>
    <col min="9817" max="9817" width="14.7109375" customWidth="1"/>
    <col min="9818" max="9818" width="11" customWidth="1"/>
    <col min="9819" max="9828" width="8.140625" customWidth="1"/>
    <col min="9829" max="9829" width="0" hidden="1" customWidth="1"/>
    <col min="9830" max="9833" width="8.140625" customWidth="1"/>
    <col min="9834" max="9834" width="0" hidden="1" customWidth="1"/>
    <col min="9990" max="9990" width="10.42578125" bestFit="1" customWidth="1"/>
    <col min="9991" max="9991" width="4.28515625" bestFit="1" customWidth="1"/>
    <col min="9992" max="9992" width="41.42578125" bestFit="1" customWidth="1"/>
    <col min="9993" max="10007" width="5.42578125" customWidth="1"/>
    <col min="10008" max="10008" width="3.85546875" customWidth="1"/>
    <col min="10009" max="10009" width="5.42578125" customWidth="1"/>
    <col min="10010" max="10024" width="5.28515625" customWidth="1"/>
    <col min="10025" max="10040" width="5.42578125" customWidth="1"/>
    <col min="10041" max="10041" width="6" customWidth="1"/>
    <col min="10042" max="10042" width="8" customWidth="1"/>
    <col min="10043" max="10043" width="7.42578125" customWidth="1"/>
    <col min="10044" max="10044" width="10" customWidth="1"/>
    <col min="10045" max="10045" width="7.85546875" customWidth="1"/>
    <col min="10046" max="10046" width="6.85546875" customWidth="1"/>
    <col min="10047" max="10047" width="8.140625" customWidth="1"/>
    <col min="10048" max="10049" width="5.28515625" customWidth="1"/>
    <col min="10050" max="10050" width="4.7109375" customWidth="1"/>
    <col min="10051" max="10051" width="4" customWidth="1"/>
    <col min="10052" max="10052" width="0" hidden="1" customWidth="1"/>
    <col min="10053" max="10056" width="5.140625" customWidth="1"/>
    <col min="10057" max="10057" width="0" hidden="1" customWidth="1"/>
    <col min="10058" max="10058" width="5.140625" customWidth="1"/>
    <col min="10059" max="10059" width="6" customWidth="1"/>
    <col min="10060" max="10060" width="6.85546875" customWidth="1"/>
    <col min="10061" max="10062" width="11.42578125" customWidth="1"/>
    <col min="10063" max="10063" width="8.42578125" customWidth="1"/>
    <col min="10064" max="10064" width="9" customWidth="1"/>
    <col min="10065" max="10065" width="8.28515625" customWidth="1"/>
    <col min="10066" max="10066" width="16.42578125" customWidth="1"/>
    <col min="10067" max="10067" width="6" customWidth="1"/>
    <col min="10068" max="10068" width="20.28515625" customWidth="1"/>
    <col min="10069" max="10069" width="5.140625" bestFit="1" customWidth="1"/>
    <col min="10070" max="10070" width="20" customWidth="1"/>
    <col min="10071" max="10071" width="5.140625" bestFit="1" customWidth="1"/>
    <col min="10072" max="10072" width="6.85546875" customWidth="1"/>
    <col min="10073" max="10073" width="14.7109375" customWidth="1"/>
    <col min="10074" max="10074" width="11" customWidth="1"/>
    <col min="10075" max="10084" width="8.140625" customWidth="1"/>
    <col min="10085" max="10085" width="0" hidden="1" customWidth="1"/>
    <col min="10086" max="10089" width="8.140625" customWidth="1"/>
    <col min="10090" max="10090" width="0" hidden="1" customWidth="1"/>
    <col min="10246" max="10246" width="10.42578125" bestFit="1" customWidth="1"/>
    <col min="10247" max="10247" width="4.28515625" bestFit="1" customWidth="1"/>
    <col min="10248" max="10248" width="41.42578125" bestFit="1" customWidth="1"/>
    <col min="10249" max="10263" width="5.42578125" customWidth="1"/>
    <col min="10264" max="10264" width="3.85546875" customWidth="1"/>
    <col min="10265" max="10265" width="5.42578125" customWidth="1"/>
    <col min="10266" max="10280" width="5.28515625" customWidth="1"/>
    <col min="10281" max="10296" width="5.42578125" customWidth="1"/>
    <col min="10297" max="10297" width="6" customWidth="1"/>
    <col min="10298" max="10298" width="8" customWidth="1"/>
    <col min="10299" max="10299" width="7.42578125" customWidth="1"/>
    <col min="10300" max="10300" width="10" customWidth="1"/>
    <col min="10301" max="10301" width="7.85546875" customWidth="1"/>
    <col min="10302" max="10302" width="6.85546875" customWidth="1"/>
    <col min="10303" max="10303" width="8.140625" customWidth="1"/>
    <col min="10304" max="10305" width="5.28515625" customWidth="1"/>
    <col min="10306" max="10306" width="4.7109375" customWidth="1"/>
    <col min="10307" max="10307" width="4" customWidth="1"/>
    <col min="10308" max="10308" width="0" hidden="1" customWidth="1"/>
    <col min="10309" max="10312" width="5.140625" customWidth="1"/>
    <col min="10313" max="10313" width="0" hidden="1" customWidth="1"/>
    <col min="10314" max="10314" width="5.140625" customWidth="1"/>
    <col min="10315" max="10315" width="6" customWidth="1"/>
    <col min="10316" max="10316" width="6.85546875" customWidth="1"/>
    <col min="10317" max="10318" width="11.42578125" customWidth="1"/>
    <col min="10319" max="10319" width="8.42578125" customWidth="1"/>
    <col min="10320" max="10320" width="9" customWidth="1"/>
    <col min="10321" max="10321" width="8.28515625" customWidth="1"/>
    <col min="10322" max="10322" width="16.42578125" customWidth="1"/>
    <col min="10323" max="10323" width="6" customWidth="1"/>
    <col min="10324" max="10324" width="20.28515625" customWidth="1"/>
    <col min="10325" max="10325" width="5.140625" bestFit="1" customWidth="1"/>
    <col min="10326" max="10326" width="20" customWidth="1"/>
    <col min="10327" max="10327" width="5.140625" bestFit="1" customWidth="1"/>
    <col min="10328" max="10328" width="6.85546875" customWidth="1"/>
    <col min="10329" max="10329" width="14.7109375" customWidth="1"/>
    <col min="10330" max="10330" width="11" customWidth="1"/>
    <col min="10331" max="10340" width="8.140625" customWidth="1"/>
    <col min="10341" max="10341" width="0" hidden="1" customWidth="1"/>
    <col min="10342" max="10345" width="8.140625" customWidth="1"/>
    <col min="10346" max="10346" width="0" hidden="1" customWidth="1"/>
    <col min="10502" max="10502" width="10.42578125" bestFit="1" customWidth="1"/>
    <col min="10503" max="10503" width="4.28515625" bestFit="1" customWidth="1"/>
    <col min="10504" max="10504" width="41.42578125" bestFit="1" customWidth="1"/>
    <col min="10505" max="10519" width="5.42578125" customWidth="1"/>
    <col min="10520" max="10520" width="3.85546875" customWidth="1"/>
    <col min="10521" max="10521" width="5.42578125" customWidth="1"/>
    <col min="10522" max="10536" width="5.28515625" customWidth="1"/>
    <col min="10537" max="10552" width="5.42578125" customWidth="1"/>
    <col min="10553" max="10553" width="6" customWidth="1"/>
    <col min="10554" max="10554" width="8" customWidth="1"/>
    <col min="10555" max="10555" width="7.42578125" customWidth="1"/>
    <col min="10556" max="10556" width="10" customWidth="1"/>
    <col min="10557" max="10557" width="7.85546875" customWidth="1"/>
    <col min="10558" max="10558" width="6.85546875" customWidth="1"/>
    <col min="10559" max="10559" width="8.140625" customWidth="1"/>
    <col min="10560" max="10561" width="5.28515625" customWidth="1"/>
    <col min="10562" max="10562" width="4.7109375" customWidth="1"/>
    <col min="10563" max="10563" width="4" customWidth="1"/>
    <col min="10564" max="10564" width="0" hidden="1" customWidth="1"/>
    <col min="10565" max="10568" width="5.140625" customWidth="1"/>
    <col min="10569" max="10569" width="0" hidden="1" customWidth="1"/>
    <col min="10570" max="10570" width="5.140625" customWidth="1"/>
    <col min="10571" max="10571" width="6" customWidth="1"/>
    <col min="10572" max="10572" width="6.85546875" customWidth="1"/>
    <col min="10573" max="10574" width="11.42578125" customWidth="1"/>
    <col min="10575" max="10575" width="8.42578125" customWidth="1"/>
    <col min="10576" max="10576" width="9" customWidth="1"/>
    <col min="10577" max="10577" width="8.28515625" customWidth="1"/>
    <col min="10578" max="10578" width="16.42578125" customWidth="1"/>
    <col min="10579" max="10579" width="6" customWidth="1"/>
    <col min="10580" max="10580" width="20.28515625" customWidth="1"/>
    <col min="10581" max="10581" width="5.140625" bestFit="1" customWidth="1"/>
    <col min="10582" max="10582" width="20" customWidth="1"/>
    <col min="10583" max="10583" width="5.140625" bestFit="1" customWidth="1"/>
    <col min="10584" max="10584" width="6.85546875" customWidth="1"/>
    <col min="10585" max="10585" width="14.7109375" customWidth="1"/>
    <col min="10586" max="10586" width="11" customWidth="1"/>
    <col min="10587" max="10596" width="8.140625" customWidth="1"/>
    <col min="10597" max="10597" width="0" hidden="1" customWidth="1"/>
    <col min="10598" max="10601" width="8.140625" customWidth="1"/>
    <col min="10602" max="10602" width="0" hidden="1" customWidth="1"/>
    <col min="10758" max="10758" width="10.42578125" bestFit="1" customWidth="1"/>
    <col min="10759" max="10759" width="4.28515625" bestFit="1" customWidth="1"/>
    <col min="10760" max="10760" width="41.42578125" bestFit="1" customWidth="1"/>
    <col min="10761" max="10775" width="5.42578125" customWidth="1"/>
    <col min="10776" max="10776" width="3.85546875" customWidth="1"/>
    <col min="10777" max="10777" width="5.42578125" customWidth="1"/>
    <col min="10778" max="10792" width="5.28515625" customWidth="1"/>
    <col min="10793" max="10808" width="5.42578125" customWidth="1"/>
    <col min="10809" max="10809" width="6" customWidth="1"/>
    <col min="10810" max="10810" width="8" customWidth="1"/>
    <col min="10811" max="10811" width="7.42578125" customWidth="1"/>
    <col min="10812" max="10812" width="10" customWidth="1"/>
    <col min="10813" max="10813" width="7.85546875" customWidth="1"/>
    <col min="10814" max="10814" width="6.85546875" customWidth="1"/>
    <col min="10815" max="10815" width="8.140625" customWidth="1"/>
    <col min="10816" max="10817" width="5.28515625" customWidth="1"/>
    <col min="10818" max="10818" width="4.7109375" customWidth="1"/>
    <col min="10819" max="10819" width="4" customWidth="1"/>
    <col min="10820" max="10820" width="0" hidden="1" customWidth="1"/>
    <col min="10821" max="10824" width="5.140625" customWidth="1"/>
    <col min="10825" max="10825" width="0" hidden="1" customWidth="1"/>
    <col min="10826" max="10826" width="5.140625" customWidth="1"/>
    <col min="10827" max="10827" width="6" customWidth="1"/>
    <col min="10828" max="10828" width="6.85546875" customWidth="1"/>
    <col min="10829" max="10830" width="11.42578125" customWidth="1"/>
    <col min="10831" max="10831" width="8.42578125" customWidth="1"/>
    <col min="10832" max="10832" width="9" customWidth="1"/>
    <col min="10833" max="10833" width="8.28515625" customWidth="1"/>
    <col min="10834" max="10834" width="16.42578125" customWidth="1"/>
    <col min="10835" max="10835" width="6" customWidth="1"/>
    <col min="10836" max="10836" width="20.28515625" customWidth="1"/>
    <col min="10837" max="10837" width="5.140625" bestFit="1" customWidth="1"/>
    <col min="10838" max="10838" width="20" customWidth="1"/>
    <col min="10839" max="10839" width="5.140625" bestFit="1" customWidth="1"/>
    <col min="10840" max="10840" width="6.85546875" customWidth="1"/>
    <col min="10841" max="10841" width="14.7109375" customWidth="1"/>
    <col min="10842" max="10842" width="11" customWidth="1"/>
    <col min="10843" max="10852" width="8.140625" customWidth="1"/>
    <col min="10853" max="10853" width="0" hidden="1" customWidth="1"/>
    <col min="10854" max="10857" width="8.140625" customWidth="1"/>
    <col min="10858" max="10858" width="0" hidden="1" customWidth="1"/>
    <col min="11014" max="11014" width="10.42578125" bestFit="1" customWidth="1"/>
    <col min="11015" max="11015" width="4.28515625" bestFit="1" customWidth="1"/>
    <col min="11016" max="11016" width="41.42578125" bestFit="1" customWidth="1"/>
    <col min="11017" max="11031" width="5.42578125" customWidth="1"/>
    <col min="11032" max="11032" width="3.85546875" customWidth="1"/>
    <col min="11033" max="11033" width="5.42578125" customWidth="1"/>
    <col min="11034" max="11048" width="5.28515625" customWidth="1"/>
    <col min="11049" max="11064" width="5.42578125" customWidth="1"/>
    <col min="11065" max="11065" width="6" customWidth="1"/>
    <col min="11066" max="11066" width="8" customWidth="1"/>
    <col min="11067" max="11067" width="7.42578125" customWidth="1"/>
    <col min="11068" max="11068" width="10" customWidth="1"/>
    <col min="11069" max="11069" width="7.85546875" customWidth="1"/>
    <col min="11070" max="11070" width="6.85546875" customWidth="1"/>
    <col min="11071" max="11071" width="8.140625" customWidth="1"/>
    <col min="11072" max="11073" width="5.28515625" customWidth="1"/>
    <col min="11074" max="11074" width="4.7109375" customWidth="1"/>
    <col min="11075" max="11075" width="4" customWidth="1"/>
    <col min="11076" max="11076" width="0" hidden="1" customWidth="1"/>
    <col min="11077" max="11080" width="5.140625" customWidth="1"/>
    <col min="11081" max="11081" width="0" hidden="1" customWidth="1"/>
    <col min="11082" max="11082" width="5.140625" customWidth="1"/>
    <col min="11083" max="11083" width="6" customWidth="1"/>
    <col min="11084" max="11084" width="6.85546875" customWidth="1"/>
    <col min="11085" max="11086" width="11.42578125" customWidth="1"/>
    <col min="11087" max="11087" width="8.42578125" customWidth="1"/>
    <col min="11088" max="11088" width="9" customWidth="1"/>
    <col min="11089" max="11089" width="8.28515625" customWidth="1"/>
    <col min="11090" max="11090" width="16.42578125" customWidth="1"/>
    <col min="11091" max="11091" width="6" customWidth="1"/>
    <col min="11092" max="11092" width="20.28515625" customWidth="1"/>
    <col min="11093" max="11093" width="5.140625" bestFit="1" customWidth="1"/>
    <col min="11094" max="11094" width="20" customWidth="1"/>
    <col min="11095" max="11095" width="5.140625" bestFit="1" customWidth="1"/>
    <col min="11096" max="11096" width="6.85546875" customWidth="1"/>
    <col min="11097" max="11097" width="14.7109375" customWidth="1"/>
    <col min="11098" max="11098" width="11" customWidth="1"/>
    <col min="11099" max="11108" width="8.140625" customWidth="1"/>
    <col min="11109" max="11109" width="0" hidden="1" customWidth="1"/>
    <col min="11110" max="11113" width="8.140625" customWidth="1"/>
    <col min="11114" max="11114" width="0" hidden="1" customWidth="1"/>
    <col min="11270" max="11270" width="10.42578125" bestFit="1" customWidth="1"/>
    <col min="11271" max="11271" width="4.28515625" bestFit="1" customWidth="1"/>
    <col min="11272" max="11272" width="41.42578125" bestFit="1" customWidth="1"/>
    <col min="11273" max="11287" width="5.42578125" customWidth="1"/>
    <col min="11288" max="11288" width="3.85546875" customWidth="1"/>
    <col min="11289" max="11289" width="5.42578125" customWidth="1"/>
    <col min="11290" max="11304" width="5.28515625" customWidth="1"/>
    <col min="11305" max="11320" width="5.42578125" customWidth="1"/>
    <col min="11321" max="11321" width="6" customWidth="1"/>
    <col min="11322" max="11322" width="8" customWidth="1"/>
    <col min="11323" max="11323" width="7.42578125" customWidth="1"/>
    <col min="11324" max="11324" width="10" customWidth="1"/>
    <col min="11325" max="11325" width="7.85546875" customWidth="1"/>
    <col min="11326" max="11326" width="6.85546875" customWidth="1"/>
    <col min="11327" max="11327" width="8.140625" customWidth="1"/>
    <col min="11328" max="11329" width="5.28515625" customWidth="1"/>
    <col min="11330" max="11330" width="4.7109375" customWidth="1"/>
    <col min="11331" max="11331" width="4" customWidth="1"/>
    <col min="11332" max="11332" width="0" hidden="1" customWidth="1"/>
    <col min="11333" max="11336" width="5.140625" customWidth="1"/>
    <col min="11337" max="11337" width="0" hidden="1" customWidth="1"/>
    <col min="11338" max="11338" width="5.140625" customWidth="1"/>
    <col min="11339" max="11339" width="6" customWidth="1"/>
    <col min="11340" max="11340" width="6.85546875" customWidth="1"/>
    <col min="11341" max="11342" width="11.42578125" customWidth="1"/>
    <col min="11343" max="11343" width="8.42578125" customWidth="1"/>
    <col min="11344" max="11344" width="9" customWidth="1"/>
    <col min="11345" max="11345" width="8.28515625" customWidth="1"/>
    <col min="11346" max="11346" width="16.42578125" customWidth="1"/>
    <col min="11347" max="11347" width="6" customWidth="1"/>
    <col min="11348" max="11348" width="20.28515625" customWidth="1"/>
    <col min="11349" max="11349" width="5.140625" bestFit="1" customWidth="1"/>
    <col min="11350" max="11350" width="20" customWidth="1"/>
    <col min="11351" max="11351" width="5.140625" bestFit="1" customWidth="1"/>
    <col min="11352" max="11352" width="6.85546875" customWidth="1"/>
    <col min="11353" max="11353" width="14.7109375" customWidth="1"/>
    <col min="11354" max="11354" width="11" customWidth="1"/>
    <col min="11355" max="11364" width="8.140625" customWidth="1"/>
    <col min="11365" max="11365" width="0" hidden="1" customWidth="1"/>
    <col min="11366" max="11369" width="8.140625" customWidth="1"/>
    <col min="11370" max="11370" width="0" hidden="1" customWidth="1"/>
    <col min="11526" max="11526" width="10.42578125" bestFit="1" customWidth="1"/>
    <col min="11527" max="11527" width="4.28515625" bestFit="1" customWidth="1"/>
    <col min="11528" max="11528" width="41.42578125" bestFit="1" customWidth="1"/>
    <col min="11529" max="11543" width="5.42578125" customWidth="1"/>
    <col min="11544" max="11544" width="3.85546875" customWidth="1"/>
    <col min="11545" max="11545" width="5.42578125" customWidth="1"/>
    <col min="11546" max="11560" width="5.28515625" customWidth="1"/>
    <col min="11561" max="11576" width="5.42578125" customWidth="1"/>
    <col min="11577" max="11577" width="6" customWidth="1"/>
    <col min="11578" max="11578" width="8" customWidth="1"/>
    <col min="11579" max="11579" width="7.42578125" customWidth="1"/>
    <col min="11580" max="11580" width="10" customWidth="1"/>
    <col min="11581" max="11581" width="7.85546875" customWidth="1"/>
    <col min="11582" max="11582" width="6.85546875" customWidth="1"/>
    <col min="11583" max="11583" width="8.140625" customWidth="1"/>
    <col min="11584" max="11585" width="5.28515625" customWidth="1"/>
    <col min="11586" max="11586" width="4.7109375" customWidth="1"/>
    <col min="11587" max="11587" width="4" customWidth="1"/>
    <col min="11588" max="11588" width="0" hidden="1" customWidth="1"/>
    <col min="11589" max="11592" width="5.140625" customWidth="1"/>
    <col min="11593" max="11593" width="0" hidden="1" customWidth="1"/>
    <col min="11594" max="11594" width="5.140625" customWidth="1"/>
    <col min="11595" max="11595" width="6" customWidth="1"/>
    <col min="11596" max="11596" width="6.85546875" customWidth="1"/>
    <col min="11597" max="11598" width="11.42578125" customWidth="1"/>
    <col min="11599" max="11599" width="8.42578125" customWidth="1"/>
    <col min="11600" max="11600" width="9" customWidth="1"/>
    <col min="11601" max="11601" width="8.28515625" customWidth="1"/>
    <col min="11602" max="11602" width="16.42578125" customWidth="1"/>
    <col min="11603" max="11603" width="6" customWidth="1"/>
    <col min="11604" max="11604" width="20.28515625" customWidth="1"/>
    <col min="11605" max="11605" width="5.140625" bestFit="1" customWidth="1"/>
    <col min="11606" max="11606" width="20" customWidth="1"/>
    <col min="11607" max="11607" width="5.140625" bestFit="1" customWidth="1"/>
    <col min="11608" max="11608" width="6.85546875" customWidth="1"/>
    <col min="11609" max="11609" width="14.7109375" customWidth="1"/>
    <col min="11610" max="11610" width="11" customWidth="1"/>
    <col min="11611" max="11620" width="8.140625" customWidth="1"/>
    <col min="11621" max="11621" width="0" hidden="1" customWidth="1"/>
    <col min="11622" max="11625" width="8.140625" customWidth="1"/>
    <col min="11626" max="11626" width="0" hidden="1" customWidth="1"/>
    <col min="11782" max="11782" width="10.42578125" bestFit="1" customWidth="1"/>
    <col min="11783" max="11783" width="4.28515625" bestFit="1" customWidth="1"/>
    <col min="11784" max="11784" width="41.42578125" bestFit="1" customWidth="1"/>
    <col min="11785" max="11799" width="5.42578125" customWidth="1"/>
    <col min="11800" max="11800" width="3.85546875" customWidth="1"/>
    <col min="11801" max="11801" width="5.42578125" customWidth="1"/>
    <col min="11802" max="11816" width="5.28515625" customWidth="1"/>
    <col min="11817" max="11832" width="5.42578125" customWidth="1"/>
    <col min="11833" max="11833" width="6" customWidth="1"/>
    <col min="11834" max="11834" width="8" customWidth="1"/>
    <col min="11835" max="11835" width="7.42578125" customWidth="1"/>
    <col min="11836" max="11836" width="10" customWidth="1"/>
    <col min="11837" max="11837" width="7.85546875" customWidth="1"/>
    <col min="11838" max="11838" width="6.85546875" customWidth="1"/>
    <col min="11839" max="11839" width="8.140625" customWidth="1"/>
    <col min="11840" max="11841" width="5.28515625" customWidth="1"/>
    <col min="11842" max="11842" width="4.7109375" customWidth="1"/>
    <col min="11843" max="11843" width="4" customWidth="1"/>
    <col min="11844" max="11844" width="0" hidden="1" customWidth="1"/>
    <col min="11845" max="11848" width="5.140625" customWidth="1"/>
    <col min="11849" max="11849" width="0" hidden="1" customWidth="1"/>
    <col min="11850" max="11850" width="5.140625" customWidth="1"/>
    <col min="11851" max="11851" width="6" customWidth="1"/>
    <col min="11852" max="11852" width="6.85546875" customWidth="1"/>
    <col min="11853" max="11854" width="11.42578125" customWidth="1"/>
    <col min="11855" max="11855" width="8.42578125" customWidth="1"/>
    <col min="11856" max="11856" width="9" customWidth="1"/>
    <col min="11857" max="11857" width="8.28515625" customWidth="1"/>
    <col min="11858" max="11858" width="16.42578125" customWidth="1"/>
    <col min="11859" max="11859" width="6" customWidth="1"/>
    <col min="11860" max="11860" width="20.28515625" customWidth="1"/>
    <col min="11861" max="11861" width="5.140625" bestFit="1" customWidth="1"/>
    <col min="11862" max="11862" width="20" customWidth="1"/>
    <col min="11863" max="11863" width="5.140625" bestFit="1" customWidth="1"/>
    <col min="11864" max="11864" width="6.85546875" customWidth="1"/>
    <col min="11865" max="11865" width="14.7109375" customWidth="1"/>
    <col min="11866" max="11866" width="11" customWidth="1"/>
    <col min="11867" max="11876" width="8.140625" customWidth="1"/>
    <col min="11877" max="11877" width="0" hidden="1" customWidth="1"/>
    <col min="11878" max="11881" width="8.140625" customWidth="1"/>
    <col min="11882" max="11882" width="0" hidden="1" customWidth="1"/>
    <col min="12038" max="12038" width="10.42578125" bestFit="1" customWidth="1"/>
    <col min="12039" max="12039" width="4.28515625" bestFit="1" customWidth="1"/>
    <col min="12040" max="12040" width="41.42578125" bestFit="1" customWidth="1"/>
    <col min="12041" max="12055" width="5.42578125" customWidth="1"/>
    <col min="12056" max="12056" width="3.85546875" customWidth="1"/>
    <col min="12057" max="12057" width="5.42578125" customWidth="1"/>
    <col min="12058" max="12072" width="5.28515625" customWidth="1"/>
    <col min="12073" max="12088" width="5.42578125" customWidth="1"/>
    <col min="12089" max="12089" width="6" customWidth="1"/>
    <col min="12090" max="12090" width="8" customWidth="1"/>
    <col min="12091" max="12091" width="7.42578125" customWidth="1"/>
    <col min="12092" max="12092" width="10" customWidth="1"/>
    <col min="12093" max="12093" width="7.85546875" customWidth="1"/>
    <col min="12094" max="12094" width="6.85546875" customWidth="1"/>
    <col min="12095" max="12095" width="8.140625" customWidth="1"/>
    <col min="12096" max="12097" width="5.28515625" customWidth="1"/>
    <col min="12098" max="12098" width="4.7109375" customWidth="1"/>
    <col min="12099" max="12099" width="4" customWidth="1"/>
    <col min="12100" max="12100" width="0" hidden="1" customWidth="1"/>
    <col min="12101" max="12104" width="5.140625" customWidth="1"/>
    <col min="12105" max="12105" width="0" hidden="1" customWidth="1"/>
    <col min="12106" max="12106" width="5.140625" customWidth="1"/>
    <col min="12107" max="12107" width="6" customWidth="1"/>
    <col min="12108" max="12108" width="6.85546875" customWidth="1"/>
    <col min="12109" max="12110" width="11.42578125" customWidth="1"/>
    <col min="12111" max="12111" width="8.42578125" customWidth="1"/>
    <col min="12112" max="12112" width="9" customWidth="1"/>
    <col min="12113" max="12113" width="8.28515625" customWidth="1"/>
    <col min="12114" max="12114" width="16.42578125" customWidth="1"/>
    <col min="12115" max="12115" width="6" customWidth="1"/>
    <col min="12116" max="12116" width="20.28515625" customWidth="1"/>
    <col min="12117" max="12117" width="5.140625" bestFit="1" customWidth="1"/>
    <col min="12118" max="12118" width="20" customWidth="1"/>
    <col min="12119" max="12119" width="5.140625" bestFit="1" customWidth="1"/>
    <col min="12120" max="12120" width="6.85546875" customWidth="1"/>
    <col min="12121" max="12121" width="14.7109375" customWidth="1"/>
    <col min="12122" max="12122" width="11" customWidth="1"/>
    <col min="12123" max="12132" width="8.140625" customWidth="1"/>
    <col min="12133" max="12133" width="0" hidden="1" customWidth="1"/>
    <col min="12134" max="12137" width="8.140625" customWidth="1"/>
    <col min="12138" max="12138" width="0" hidden="1" customWidth="1"/>
    <col min="12294" max="12294" width="10.42578125" bestFit="1" customWidth="1"/>
    <col min="12295" max="12295" width="4.28515625" bestFit="1" customWidth="1"/>
    <col min="12296" max="12296" width="41.42578125" bestFit="1" customWidth="1"/>
    <col min="12297" max="12311" width="5.42578125" customWidth="1"/>
    <col min="12312" max="12312" width="3.85546875" customWidth="1"/>
    <col min="12313" max="12313" width="5.42578125" customWidth="1"/>
    <col min="12314" max="12328" width="5.28515625" customWidth="1"/>
    <col min="12329" max="12344" width="5.42578125" customWidth="1"/>
    <col min="12345" max="12345" width="6" customWidth="1"/>
    <col min="12346" max="12346" width="8" customWidth="1"/>
    <col min="12347" max="12347" width="7.42578125" customWidth="1"/>
    <col min="12348" max="12348" width="10" customWidth="1"/>
    <col min="12349" max="12349" width="7.85546875" customWidth="1"/>
    <col min="12350" max="12350" width="6.85546875" customWidth="1"/>
    <col min="12351" max="12351" width="8.140625" customWidth="1"/>
    <col min="12352" max="12353" width="5.28515625" customWidth="1"/>
    <col min="12354" max="12354" width="4.7109375" customWidth="1"/>
    <col min="12355" max="12355" width="4" customWidth="1"/>
    <col min="12356" max="12356" width="0" hidden="1" customWidth="1"/>
    <col min="12357" max="12360" width="5.140625" customWidth="1"/>
    <col min="12361" max="12361" width="0" hidden="1" customWidth="1"/>
    <col min="12362" max="12362" width="5.140625" customWidth="1"/>
    <col min="12363" max="12363" width="6" customWidth="1"/>
    <col min="12364" max="12364" width="6.85546875" customWidth="1"/>
    <col min="12365" max="12366" width="11.42578125" customWidth="1"/>
    <col min="12367" max="12367" width="8.42578125" customWidth="1"/>
    <col min="12368" max="12368" width="9" customWidth="1"/>
    <col min="12369" max="12369" width="8.28515625" customWidth="1"/>
    <col min="12370" max="12370" width="16.42578125" customWidth="1"/>
    <col min="12371" max="12371" width="6" customWidth="1"/>
    <col min="12372" max="12372" width="20.28515625" customWidth="1"/>
    <col min="12373" max="12373" width="5.140625" bestFit="1" customWidth="1"/>
    <col min="12374" max="12374" width="20" customWidth="1"/>
    <col min="12375" max="12375" width="5.140625" bestFit="1" customWidth="1"/>
    <col min="12376" max="12376" width="6.85546875" customWidth="1"/>
    <col min="12377" max="12377" width="14.7109375" customWidth="1"/>
    <col min="12378" max="12378" width="11" customWidth="1"/>
    <col min="12379" max="12388" width="8.140625" customWidth="1"/>
    <col min="12389" max="12389" width="0" hidden="1" customWidth="1"/>
    <col min="12390" max="12393" width="8.140625" customWidth="1"/>
    <col min="12394" max="12394" width="0" hidden="1" customWidth="1"/>
    <col min="12550" max="12550" width="10.42578125" bestFit="1" customWidth="1"/>
    <col min="12551" max="12551" width="4.28515625" bestFit="1" customWidth="1"/>
    <col min="12552" max="12552" width="41.42578125" bestFit="1" customWidth="1"/>
    <col min="12553" max="12567" width="5.42578125" customWidth="1"/>
    <col min="12568" max="12568" width="3.85546875" customWidth="1"/>
    <col min="12569" max="12569" width="5.42578125" customWidth="1"/>
    <col min="12570" max="12584" width="5.28515625" customWidth="1"/>
    <col min="12585" max="12600" width="5.42578125" customWidth="1"/>
    <col min="12601" max="12601" width="6" customWidth="1"/>
    <col min="12602" max="12602" width="8" customWidth="1"/>
    <col min="12603" max="12603" width="7.42578125" customWidth="1"/>
    <col min="12604" max="12604" width="10" customWidth="1"/>
    <col min="12605" max="12605" width="7.85546875" customWidth="1"/>
    <col min="12606" max="12606" width="6.85546875" customWidth="1"/>
    <col min="12607" max="12607" width="8.140625" customWidth="1"/>
    <col min="12608" max="12609" width="5.28515625" customWidth="1"/>
    <col min="12610" max="12610" width="4.7109375" customWidth="1"/>
    <col min="12611" max="12611" width="4" customWidth="1"/>
    <col min="12612" max="12612" width="0" hidden="1" customWidth="1"/>
    <col min="12613" max="12616" width="5.140625" customWidth="1"/>
    <col min="12617" max="12617" width="0" hidden="1" customWidth="1"/>
    <col min="12618" max="12618" width="5.140625" customWidth="1"/>
    <col min="12619" max="12619" width="6" customWidth="1"/>
    <col min="12620" max="12620" width="6.85546875" customWidth="1"/>
    <col min="12621" max="12622" width="11.42578125" customWidth="1"/>
    <col min="12623" max="12623" width="8.42578125" customWidth="1"/>
    <col min="12624" max="12624" width="9" customWidth="1"/>
    <col min="12625" max="12625" width="8.28515625" customWidth="1"/>
    <col min="12626" max="12626" width="16.42578125" customWidth="1"/>
    <col min="12627" max="12627" width="6" customWidth="1"/>
    <col min="12628" max="12628" width="20.28515625" customWidth="1"/>
    <col min="12629" max="12629" width="5.140625" bestFit="1" customWidth="1"/>
    <col min="12630" max="12630" width="20" customWidth="1"/>
    <col min="12631" max="12631" width="5.140625" bestFit="1" customWidth="1"/>
    <col min="12632" max="12632" width="6.85546875" customWidth="1"/>
    <col min="12633" max="12633" width="14.7109375" customWidth="1"/>
    <col min="12634" max="12634" width="11" customWidth="1"/>
    <col min="12635" max="12644" width="8.140625" customWidth="1"/>
    <col min="12645" max="12645" width="0" hidden="1" customWidth="1"/>
    <col min="12646" max="12649" width="8.140625" customWidth="1"/>
    <col min="12650" max="12650" width="0" hidden="1" customWidth="1"/>
    <col min="12806" max="12806" width="10.42578125" bestFit="1" customWidth="1"/>
    <col min="12807" max="12807" width="4.28515625" bestFit="1" customWidth="1"/>
    <col min="12808" max="12808" width="41.42578125" bestFit="1" customWidth="1"/>
    <col min="12809" max="12823" width="5.42578125" customWidth="1"/>
    <col min="12824" max="12824" width="3.85546875" customWidth="1"/>
    <col min="12825" max="12825" width="5.42578125" customWidth="1"/>
    <col min="12826" max="12840" width="5.28515625" customWidth="1"/>
    <col min="12841" max="12856" width="5.42578125" customWidth="1"/>
    <col min="12857" max="12857" width="6" customWidth="1"/>
    <col min="12858" max="12858" width="8" customWidth="1"/>
    <col min="12859" max="12859" width="7.42578125" customWidth="1"/>
    <col min="12860" max="12860" width="10" customWidth="1"/>
    <col min="12861" max="12861" width="7.85546875" customWidth="1"/>
    <col min="12862" max="12862" width="6.85546875" customWidth="1"/>
    <col min="12863" max="12863" width="8.140625" customWidth="1"/>
    <col min="12864" max="12865" width="5.28515625" customWidth="1"/>
    <col min="12866" max="12866" width="4.7109375" customWidth="1"/>
    <col min="12867" max="12867" width="4" customWidth="1"/>
    <col min="12868" max="12868" width="0" hidden="1" customWidth="1"/>
    <col min="12869" max="12872" width="5.140625" customWidth="1"/>
    <col min="12873" max="12873" width="0" hidden="1" customWidth="1"/>
    <col min="12874" max="12874" width="5.140625" customWidth="1"/>
    <col min="12875" max="12875" width="6" customWidth="1"/>
    <col min="12876" max="12876" width="6.85546875" customWidth="1"/>
    <col min="12877" max="12878" width="11.42578125" customWidth="1"/>
    <col min="12879" max="12879" width="8.42578125" customWidth="1"/>
    <col min="12880" max="12880" width="9" customWidth="1"/>
    <col min="12881" max="12881" width="8.28515625" customWidth="1"/>
    <col min="12882" max="12882" width="16.42578125" customWidth="1"/>
    <col min="12883" max="12883" width="6" customWidth="1"/>
    <col min="12884" max="12884" width="20.28515625" customWidth="1"/>
    <col min="12885" max="12885" width="5.140625" bestFit="1" customWidth="1"/>
    <col min="12886" max="12886" width="20" customWidth="1"/>
    <col min="12887" max="12887" width="5.140625" bestFit="1" customWidth="1"/>
    <col min="12888" max="12888" width="6.85546875" customWidth="1"/>
    <col min="12889" max="12889" width="14.7109375" customWidth="1"/>
    <col min="12890" max="12890" width="11" customWidth="1"/>
    <col min="12891" max="12900" width="8.140625" customWidth="1"/>
    <col min="12901" max="12901" width="0" hidden="1" customWidth="1"/>
    <col min="12902" max="12905" width="8.140625" customWidth="1"/>
    <col min="12906" max="12906" width="0" hidden="1" customWidth="1"/>
    <col min="13062" max="13062" width="10.42578125" bestFit="1" customWidth="1"/>
    <col min="13063" max="13063" width="4.28515625" bestFit="1" customWidth="1"/>
    <col min="13064" max="13064" width="41.42578125" bestFit="1" customWidth="1"/>
    <col min="13065" max="13079" width="5.42578125" customWidth="1"/>
    <col min="13080" max="13080" width="3.85546875" customWidth="1"/>
    <col min="13081" max="13081" width="5.42578125" customWidth="1"/>
    <col min="13082" max="13096" width="5.28515625" customWidth="1"/>
    <col min="13097" max="13112" width="5.42578125" customWidth="1"/>
    <col min="13113" max="13113" width="6" customWidth="1"/>
    <col min="13114" max="13114" width="8" customWidth="1"/>
    <col min="13115" max="13115" width="7.42578125" customWidth="1"/>
    <col min="13116" max="13116" width="10" customWidth="1"/>
    <col min="13117" max="13117" width="7.85546875" customWidth="1"/>
    <col min="13118" max="13118" width="6.85546875" customWidth="1"/>
    <col min="13119" max="13119" width="8.140625" customWidth="1"/>
    <col min="13120" max="13121" width="5.28515625" customWidth="1"/>
    <col min="13122" max="13122" width="4.7109375" customWidth="1"/>
    <col min="13123" max="13123" width="4" customWidth="1"/>
    <col min="13124" max="13124" width="0" hidden="1" customWidth="1"/>
    <col min="13125" max="13128" width="5.140625" customWidth="1"/>
    <col min="13129" max="13129" width="0" hidden="1" customWidth="1"/>
    <col min="13130" max="13130" width="5.140625" customWidth="1"/>
    <col min="13131" max="13131" width="6" customWidth="1"/>
    <col min="13132" max="13132" width="6.85546875" customWidth="1"/>
    <col min="13133" max="13134" width="11.42578125" customWidth="1"/>
    <col min="13135" max="13135" width="8.42578125" customWidth="1"/>
    <col min="13136" max="13136" width="9" customWidth="1"/>
    <col min="13137" max="13137" width="8.28515625" customWidth="1"/>
    <col min="13138" max="13138" width="16.42578125" customWidth="1"/>
    <col min="13139" max="13139" width="6" customWidth="1"/>
    <col min="13140" max="13140" width="20.28515625" customWidth="1"/>
    <col min="13141" max="13141" width="5.140625" bestFit="1" customWidth="1"/>
    <col min="13142" max="13142" width="20" customWidth="1"/>
    <col min="13143" max="13143" width="5.140625" bestFit="1" customWidth="1"/>
    <col min="13144" max="13144" width="6.85546875" customWidth="1"/>
    <col min="13145" max="13145" width="14.7109375" customWidth="1"/>
    <col min="13146" max="13146" width="11" customWidth="1"/>
    <col min="13147" max="13156" width="8.140625" customWidth="1"/>
    <col min="13157" max="13157" width="0" hidden="1" customWidth="1"/>
    <col min="13158" max="13161" width="8.140625" customWidth="1"/>
    <col min="13162" max="13162" width="0" hidden="1" customWidth="1"/>
    <col min="13318" max="13318" width="10.42578125" bestFit="1" customWidth="1"/>
    <col min="13319" max="13319" width="4.28515625" bestFit="1" customWidth="1"/>
    <col min="13320" max="13320" width="41.42578125" bestFit="1" customWidth="1"/>
    <col min="13321" max="13335" width="5.42578125" customWidth="1"/>
    <col min="13336" max="13336" width="3.85546875" customWidth="1"/>
    <col min="13337" max="13337" width="5.42578125" customWidth="1"/>
    <col min="13338" max="13352" width="5.28515625" customWidth="1"/>
    <col min="13353" max="13368" width="5.42578125" customWidth="1"/>
    <col min="13369" max="13369" width="6" customWidth="1"/>
    <col min="13370" max="13370" width="8" customWidth="1"/>
    <col min="13371" max="13371" width="7.42578125" customWidth="1"/>
    <col min="13372" max="13372" width="10" customWidth="1"/>
    <col min="13373" max="13373" width="7.85546875" customWidth="1"/>
    <col min="13374" max="13374" width="6.85546875" customWidth="1"/>
    <col min="13375" max="13375" width="8.140625" customWidth="1"/>
    <col min="13376" max="13377" width="5.28515625" customWidth="1"/>
    <col min="13378" max="13378" width="4.7109375" customWidth="1"/>
    <col min="13379" max="13379" width="4" customWidth="1"/>
    <col min="13380" max="13380" width="0" hidden="1" customWidth="1"/>
    <col min="13381" max="13384" width="5.140625" customWidth="1"/>
    <col min="13385" max="13385" width="0" hidden="1" customWidth="1"/>
    <col min="13386" max="13386" width="5.140625" customWidth="1"/>
    <col min="13387" max="13387" width="6" customWidth="1"/>
    <col min="13388" max="13388" width="6.85546875" customWidth="1"/>
    <col min="13389" max="13390" width="11.42578125" customWidth="1"/>
    <col min="13391" max="13391" width="8.42578125" customWidth="1"/>
    <col min="13392" max="13392" width="9" customWidth="1"/>
    <col min="13393" max="13393" width="8.28515625" customWidth="1"/>
    <col min="13394" max="13394" width="16.42578125" customWidth="1"/>
    <col min="13395" max="13395" width="6" customWidth="1"/>
    <col min="13396" max="13396" width="20.28515625" customWidth="1"/>
    <col min="13397" max="13397" width="5.140625" bestFit="1" customWidth="1"/>
    <col min="13398" max="13398" width="20" customWidth="1"/>
    <col min="13399" max="13399" width="5.140625" bestFit="1" customWidth="1"/>
    <col min="13400" max="13400" width="6.85546875" customWidth="1"/>
    <col min="13401" max="13401" width="14.7109375" customWidth="1"/>
    <col min="13402" max="13402" width="11" customWidth="1"/>
    <col min="13403" max="13412" width="8.140625" customWidth="1"/>
    <col min="13413" max="13413" width="0" hidden="1" customWidth="1"/>
    <col min="13414" max="13417" width="8.140625" customWidth="1"/>
    <col min="13418" max="13418" width="0" hidden="1" customWidth="1"/>
    <col min="13574" max="13574" width="10.42578125" bestFit="1" customWidth="1"/>
    <col min="13575" max="13575" width="4.28515625" bestFit="1" customWidth="1"/>
    <col min="13576" max="13576" width="41.42578125" bestFit="1" customWidth="1"/>
    <col min="13577" max="13591" width="5.42578125" customWidth="1"/>
    <col min="13592" max="13592" width="3.85546875" customWidth="1"/>
    <col min="13593" max="13593" width="5.42578125" customWidth="1"/>
    <col min="13594" max="13608" width="5.28515625" customWidth="1"/>
    <col min="13609" max="13624" width="5.42578125" customWidth="1"/>
    <col min="13625" max="13625" width="6" customWidth="1"/>
    <col min="13626" max="13626" width="8" customWidth="1"/>
    <col min="13627" max="13627" width="7.42578125" customWidth="1"/>
    <col min="13628" max="13628" width="10" customWidth="1"/>
    <col min="13629" max="13629" width="7.85546875" customWidth="1"/>
    <col min="13630" max="13630" width="6.85546875" customWidth="1"/>
    <col min="13631" max="13631" width="8.140625" customWidth="1"/>
    <col min="13632" max="13633" width="5.28515625" customWidth="1"/>
    <col min="13634" max="13634" width="4.7109375" customWidth="1"/>
    <col min="13635" max="13635" width="4" customWidth="1"/>
    <col min="13636" max="13636" width="0" hidden="1" customWidth="1"/>
    <col min="13637" max="13640" width="5.140625" customWidth="1"/>
    <col min="13641" max="13641" width="0" hidden="1" customWidth="1"/>
    <col min="13642" max="13642" width="5.140625" customWidth="1"/>
    <col min="13643" max="13643" width="6" customWidth="1"/>
    <col min="13644" max="13644" width="6.85546875" customWidth="1"/>
    <col min="13645" max="13646" width="11.42578125" customWidth="1"/>
    <col min="13647" max="13647" width="8.42578125" customWidth="1"/>
    <col min="13648" max="13648" width="9" customWidth="1"/>
    <col min="13649" max="13649" width="8.28515625" customWidth="1"/>
    <col min="13650" max="13650" width="16.42578125" customWidth="1"/>
    <col min="13651" max="13651" width="6" customWidth="1"/>
    <col min="13652" max="13652" width="20.28515625" customWidth="1"/>
    <col min="13653" max="13653" width="5.140625" bestFit="1" customWidth="1"/>
    <col min="13654" max="13654" width="20" customWidth="1"/>
    <col min="13655" max="13655" width="5.140625" bestFit="1" customWidth="1"/>
    <col min="13656" max="13656" width="6.85546875" customWidth="1"/>
    <col min="13657" max="13657" width="14.7109375" customWidth="1"/>
    <col min="13658" max="13658" width="11" customWidth="1"/>
    <col min="13659" max="13668" width="8.140625" customWidth="1"/>
    <col min="13669" max="13669" width="0" hidden="1" customWidth="1"/>
    <col min="13670" max="13673" width="8.140625" customWidth="1"/>
    <col min="13674" max="13674" width="0" hidden="1" customWidth="1"/>
    <col min="13830" max="13830" width="10.42578125" bestFit="1" customWidth="1"/>
    <col min="13831" max="13831" width="4.28515625" bestFit="1" customWidth="1"/>
    <col min="13832" max="13832" width="41.42578125" bestFit="1" customWidth="1"/>
    <col min="13833" max="13847" width="5.42578125" customWidth="1"/>
    <col min="13848" max="13848" width="3.85546875" customWidth="1"/>
    <col min="13849" max="13849" width="5.42578125" customWidth="1"/>
    <col min="13850" max="13864" width="5.28515625" customWidth="1"/>
    <col min="13865" max="13880" width="5.42578125" customWidth="1"/>
    <col min="13881" max="13881" width="6" customWidth="1"/>
    <col min="13882" max="13882" width="8" customWidth="1"/>
    <col min="13883" max="13883" width="7.42578125" customWidth="1"/>
    <col min="13884" max="13884" width="10" customWidth="1"/>
    <col min="13885" max="13885" width="7.85546875" customWidth="1"/>
    <col min="13886" max="13886" width="6.85546875" customWidth="1"/>
    <col min="13887" max="13887" width="8.140625" customWidth="1"/>
    <col min="13888" max="13889" width="5.28515625" customWidth="1"/>
    <col min="13890" max="13890" width="4.7109375" customWidth="1"/>
    <col min="13891" max="13891" width="4" customWidth="1"/>
    <col min="13892" max="13892" width="0" hidden="1" customWidth="1"/>
    <col min="13893" max="13896" width="5.140625" customWidth="1"/>
    <col min="13897" max="13897" width="0" hidden="1" customWidth="1"/>
    <col min="13898" max="13898" width="5.140625" customWidth="1"/>
    <col min="13899" max="13899" width="6" customWidth="1"/>
    <col min="13900" max="13900" width="6.85546875" customWidth="1"/>
    <col min="13901" max="13902" width="11.42578125" customWidth="1"/>
    <col min="13903" max="13903" width="8.42578125" customWidth="1"/>
    <col min="13904" max="13904" width="9" customWidth="1"/>
    <col min="13905" max="13905" width="8.28515625" customWidth="1"/>
    <col min="13906" max="13906" width="16.42578125" customWidth="1"/>
    <col min="13907" max="13907" width="6" customWidth="1"/>
    <col min="13908" max="13908" width="20.28515625" customWidth="1"/>
    <col min="13909" max="13909" width="5.140625" bestFit="1" customWidth="1"/>
    <col min="13910" max="13910" width="20" customWidth="1"/>
    <col min="13911" max="13911" width="5.140625" bestFit="1" customWidth="1"/>
    <col min="13912" max="13912" width="6.85546875" customWidth="1"/>
    <col min="13913" max="13913" width="14.7109375" customWidth="1"/>
    <col min="13914" max="13914" width="11" customWidth="1"/>
    <col min="13915" max="13924" width="8.140625" customWidth="1"/>
    <col min="13925" max="13925" width="0" hidden="1" customWidth="1"/>
    <col min="13926" max="13929" width="8.140625" customWidth="1"/>
    <col min="13930" max="13930" width="0" hidden="1" customWidth="1"/>
    <col min="14086" max="14086" width="10.42578125" bestFit="1" customWidth="1"/>
    <col min="14087" max="14087" width="4.28515625" bestFit="1" customWidth="1"/>
    <col min="14088" max="14088" width="41.42578125" bestFit="1" customWidth="1"/>
    <col min="14089" max="14103" width="5.42578125" customWidth="1"/>
    <col min="14104" max="14104" width="3.85546875" customWidth="1"/>
    <col min="14105" max="14105" width="5.42578125" customWidth="1"/>
    <col min="14106" max="14120" width="5.28515625" customWidth="1"/>
    <col min="14121" max="14136" width="5.42578125" customWidth="1"/>
    <col min="14137" max="14137" width="6" customWidth="1"/>
    <col min="14138" max="14138" width="8" customWidth="1"/>
    <col min="14139" max="14139" width="7.42578125" customWidth="1"/>
    <col min="14140" max="14140" width="10" customWidth="1"/>
    <col min="14141" max="14141" width="7.85546875" customWidth="1"/>
    <col min="14142" max="14142" width="6.85546875" customWidth="1"/>
    <col min="14143" max="14143" width="8.140625" customWidth="1"/>
    <col min="14144" max="14145" width="5.28515625" customWidth="1"/>
    <col min="14146" max="14146" width="4.7109375" customWidth="1"/>
    <col min="14147" max="14147" width="4" customWidth="1"/>
    <col min="14148" max="14148" width="0" hidden="1" customWidth="1"/>
    <col min="14149" max="14152" width="5.140625" customWidth="1"/>
    <col min="14153" max="14153" width="0" hidden="1" customWidth="1"/>
    <col min="14154" max="14154" width="5.140625" customWidth="1"/>
    <col min="14155" max="14155" width="6" customWidth="1"/>
    <col min="14156" max="14156" width="6.85546875" customWidth="1"/>
    <col min="14157" max="14158" width="11.42578125" customWidth="1"/>
    <col min="14159" max="14159" width="8.42578125" customWidth="1"/>
    <col min="14160" max="14160" width="9" customWidth="1"/>
    <col min="14161" max="14161" width="8.28515625" customWidth="1"/>
    <col min="14162" max="14162" width="16.42578125" customWidth="1"/>
    <col min="14163" max="14163" width="6" customWidth="1"/>
    <col min="14164" max="14164" width="20.28515625" customWidth="1"/>
    <col min="14165" max="14165" width="5.140625" bestFit="1" customWidth="1"/>
    <col min="14166" max="14166" width="20" customWidth="1"/>
    <col min="14167" max="14167" width="5.140625" bestFit="1" customWidth="1"/>
    <col min="14168" max="14168" width="6.85546875" customWidth="1"/>
    <col min="14169" max="14169" width="14.7109375" customWidth="1"/>
    <col min="14170" max="14170" width="11" customWidth="1"/>
    <col min="14171" max="14180" width="8.140625" customWidth="1"/>
    <col min="14181" max="14181" width="0" hidden="1" customWidth="1"/>
    <col min="14182" max="14185" width="8.140625" customWidth="1"/>
    <col min="14186" max="14186" width="0" hidden="1" customWidth="1"/>
    <col min="14342" max="14342" width="10.42578125" bestFit="1" customWidth="1"/>
    <col min="14343" max="14343" width="4.28515625" bestFit="1" customWidth="1"/>
    <col min="14344" max="14344" width="41.42578125" bestFit="1" customWidth="1"/>
    <col min="14345" max="14359" width="5.42578125" customWidth="1"/>
    <col min="14360" max="14360" width="3.85546875" customWidth="1"/>
    <col min="14361" max="14361" width="5.42578125" customWidth="1"/>
    <col min="14362" max="14376" width="5.28515625" customWidth="1"/>
    <col min="14377" max="14392" width="5.42578125" customWidth="1"/>
    <col min="14393" max="14393" width="6" customWidth="1"/>
    <col min="14394" max="14394" width="8" customWidth="1"/>
    <col min="14395" max="14395" width="7.42578125" customWidth="1"/>
    <col min="14396" max="14396" width="10" customWidth="1"/>
    <col min="14397" max="14397" width="7.85546875" customWidth="1"/>
    <col min="14398" max="14398" width="6.85546875" customWidth="1"/>
    <col min="14399" max="14399" width="8.140625" customWidth="1"/>
    <col min="14400" max="14401" width="5.28515625" customWidth="1"/>
    <col min="14402" max="14402" width="4.7109375" customWidth="1"/>
    <col min="14403" max="14403" width="4" customWidth="1"/>
    <col min="14404" max="14404" width="0" hidden="1" customWidth="1"/>
    <col min="14405" max="14408" width="5.140625" customWidth="1"/>
    <col min="14409" max="14409" width="0" hidden="1" customWidth="1"/>
    <col min="14410" max="14410" width="5.140625" customWidth="1"/>
    <col min="14411" max="14411" width="6" customWidth="1"/>
    <col min="14412" max="14412" width="6.85546875" customWidth="1"/>
    <col min="14413" max="14414" width="11.42578125" customWidth="1"/>
    <col min="14415" max="14415" width="8.42578125" customWidth="1"/>
    <col min="14416" max="14416" width="9" customWidth="1"/>
    <col min="14417" max="14417" width="8.28515625" customWidth="1"/>
    <col min="14418" max="14418" width="16.42578125" customWidth="1"/>
    <col min="14419" max="14419" width="6" customWidth="1"/>
    <col min="14420" max="14420" width="20.28515625" customWidth="1"/>
    <col min="14421" max="14421" width="5.140625" bestFit="1" customWidth="1"/>
    <col min="14422" max="14422" width="20" customWidth="1"/>
    <col min="14423" max="14423" width="5.140625" bestFit="1" customWidth="1"/>
    <col min="14424" max="14424" width="6.85546875" customWidth="1"/>
    <col min="14425" max="14425" width="14.7109375" customWidth="1"/>
    <col min="14426" max="14426" width="11" customWidth="1"/>
    <col min="14427" max="14436" width="8.140625" customWidth="1"/>
    <col min="14437" max="14437" width="0" hidden="1" customWidth="1"/>
    <col min="14438" max="14441" width="8.140625" customWidth="1"/>
    <col min="14442" max="14442" width="0" hidden="1" customWidth="1"/>
    <col min="14598" max="14598" width="10.42578125" bestFit="1" customWidth="1"/>
    <col min="14599" max="14599" width="4.28515625" bestFit="1" customWidth="1"/>
    <col min="14600" max="14600" width="41.42578125" bestFit="1" customWidth="1"/>
    <col min="14601" max="14615" width="5.42578125" customWidth="1"/>
    <col min="14616" max="14616" width="3.85546875" customWidth="1"/>
    <col min="14617" max="14617" width="5.42578125" customWidth="1"/>
    <col min="14618" max="14632" width="5.28515625" customWidth="1"/>
    <col min="14633" max="14648" width="5.42578125" customWidth="1"/>
    <col min="14649" max="14649" width="6" customWidth="1"/>
    <col min="14650" max="14650" width="8" customWidth="1"/>
    <col min="14651" max="14651" width="7.42578125" customWidth="1"/>
    <col min="14652" max="14652" width="10" customWidth="1"/>
    <col min="14653" max="14653" width="7.85546875" customWidth="1"/>
    <col min="14654" max="14654" width="6.85546875" customWidth="1"/>
    <col min="14655" max="14655" width="8.140625" customWidth="1"/>
    <col min="14656" max="14657" width="5.28515625" customWidth="1"/>
    <col min="14658" max="14658" width="4.7109375" customWidth="1"/>
    <col min="14659" max="14659" width="4" customWidth="1"/>
    <col min="14660" max="14660" width="0" hidden="1" customWidth="1"/>
    <col min="14661" max="14664" width="5.140625" customWidth="1"/>
    <col min="14665" max="14665" width="0" hidden="1" customWidth="1"/>
    <col min="14666" max="14666" width="5.140625" customWidth="1"/>
    <col min="14667" max="14667" width="6" customWidth="1"/>
    <col min="14668" max="14668" width="6.85546875" customWidth="1"/>
    <col min="14669" max="14670" width="11.42578125" customWidth="1"/>
    <col min="14671" max="14671" width="8.42578125" customWidth="1"/>
    <col min="14672" max="14672" width="9" customWidth="1"/>
    <col min="14673" max="14673" width="8.28515625" customWidth="1"/>
    <col min="14674" max="14674" width="16.42578125" customWidth="1"/>
    <col min="14675" max="14675" width="6" customWidth="1"/>
    <col min="14676" max="14676" width="20.28515625" customWidth="1"/>
    <col min="14677" max="14677" width="5.140625" bestFit="1" customWidth="1"/>
    <col min="14678" max="14678" width="20" customWidth="1"/>
    <col min="14679" max="14679" width="5.140625" bestFit="1" customWidth="1"/>
    <col min="14680" max="14680" width="6.85546875" customWidth="1"/>
    <col min="14681" max="14681" width="14.7109375" customWidth="1"/>
    <col min="14682" max="14682" width="11" customWidth="1"/>
    <col min="14683" max="14692" width="8.140625" customWidth="1"/>
    <col min="14693" max="14693" width="0" hidden="1" customWidth="1"/>
    <col min="14694" max="14697" width="8.140625" customWidth="1"/>
    <col min="14698" max="14698" width="0" hidden="1" customWidth="1"/>
    <col min="14854" max="14854" width="10.42578125" bestFit="1" customWidth="1"/>
    <col min="14855" max="14855" width="4.28515625" bestFit="1" customWidth="1"/>
    <col min="14856" max="14856" width="41.42578125" bestFit="1" customWidth="1"/>
    <col min="14857" max="14871" width="5.42578125" customWidth="1"/>
    <col min="14872" max="14872" width="3.85546875" customWidth="1"/>
    <col min="14873" max="14873" width="5.42578125" customWidth="1"/>
    <col min="14874" max="14888" width="5.28515625" customWidth="1"/>
    <col min="14889" max="14904" width="5.42578125" customWidth="1"/>
    <col min="14905" max="14905" width="6" customWidth="1"/>
    <col min="14906" max="14906" width="8" customWidth="1"/>
    <col min="14907" max="14907" width="7.42578125" customWidth="1"/>
    <col min="14908" max="14908" width="10" customWidth="1"/>
    <col min="14909" max="14909" width="7.85546875" customWidth="1"/>
    <col min="14910" max="14910" width="6.85546875" customWidth="1"/>
    <col min="14911" max="14911" width="8.140625" customWidth="1"/>
    <col min="14912" max="14913" width="5.28515625" customWidth="1"/>
    <col min="14914" max="14914" width="4.7109375" customWidth="1"/>
    <col min="14915" max="14915" width="4" customWidth="1"/>
    <col min="14916" max="14916" width="0" hidden="1" customWidth="1"/>
    <col min="14917" max="14920" width="5.140625" customWidth="1"/>
    <col min="14921" max="14921" width="0" hidden="1" customWidth="1"/>
    <col min="14922" max="14922" width="5.140625" customWidth="1"/>
    <col min="14923" max="14923" width="6" customWidth="1"/>
    <col min="14924" max="14924" width="6.85546875" customWidth="1"/>
    <col min="14925" max="14926" width="11.42578125" customWidth="1"/>
    <col min="14927" max="14927" width="8.42578125" customWidth="1"/>
    <col min="14928" max="14928" width="9" customWidth="1"/>
    <col min="14929" max="14929" width="8.28515625" customWidth="1"/>
    <col min="14930" max="14930" width="16.42578125" customWidth="1"/>
    <col min="14931" max="14931" width="6" customWidth="1"/>
    <col min="14932" max="14932" width="20.28515625" customWidth="1"/>
    <col min="14933" max="14933" width="5.140625" bestFit="1" customWidth="1"/>
    <col min="14934" max="14934" width="20" customWidth="1"/>
    <col min="14935" max="14935" width="5.140625" bestFit="1" customWidth="1"/>
    <col min="14936" max="14936" width="6.85546875" customWidth="1"/>
    <col min="14937" max="14937" width="14.7109375" customWidth="1"/>
    <col min="14938" max="14938" width="11" customWidth="1"/>
    <col min="14939" max="14948" width="8.140625" customWidth="1"/>
    <col min="14949" max="14949" width="0" hidden="1" customWidth="1"/>
    <col min="14950" max="14953" width="8.140625" customWidth="1"/>
    <col min="14954" max="14954" width="0" hidden="1" customWidth="1"/>
    <col min="15110" max="15110" width="10.42578125" bestFit="1" customWidth="1"/>
    <col min="15111" max="15111" width="4.28515625" bestFit="1" customWidth="1"/>
    <col min="15112" max="15112" width="41.42578125" bestFit="1" customWidth="1"/>
    <col min="15113" max="15127" width="5.42578125" customWidth="1"/>
    <col min="15128" max="15128" width="3.85546875" customWidth="1"/>
    <col min="15129" max="15129" width="5.42578125" customWidth="1"/>
    <col min="15130" max="15144" width="5.28515625" customWidth="1"/>
    <col min="15145" max="15160" width="5.42578125" customWidth="1"/>
    <col min="15161" max="15161" width="6" customWidth="1"/>
    <col min="15162" max="15162" width="8" customWidth="1"/>
    <col min="15163" max="15163" width="7.42578125" customWidth="1"/>
    <col min="15164" max="15164" width="10" customWidth="1"/>
    <col min="15165" max="15165" width="7.85546875" customWidth="1"/>
    <col min="15166" max="15166" width="6.85546875" customWidth="1"/>
    <col min="15167" max="15167" width="8.140625" customWidth="1"/>
    <col min="15168" max="15169" width="5.28515625" customWidth="1"/>
    <col min="15170" max="15170" width="4.7109375" customWidth="1"/>
    <col min="15171" max="15171" width="4" customWidth="1"/>
    <col min="15172" max="15172" width="0" hidden="1" customWidth="1"/>
    <col min="15173" max="15176" width="5.140625" customWidth="1"/>
    <col min="15177" max="15177" width="0" hidden="1" customWidth="1"/>
    <col min="15178" max="15178" width="5.140625" customWidth="1"/>
    <col min="15179" max="15179" width="6" customWidth="1"/>
    <col min="15180" max="15180" width="6.85546875" customWidth="1"/>
    <col min="15181" max="15182" width="11.42578125" customWidth="1"/>
    <col min="15183" max="15183" width="8.42578125" customWidth="1"/>
    <col min="15184" max="15184" width="9" customWidth="1"/>
    <col min="15185" max="15185" width="8.28515625" customWidth="1"/>
    <col min="15186" max="15186" width="16.42578125" customWidth="1"/>
    <col min="15187" max="15187" width="6" customWidth="1"/>
    <col min="15188" max="15188" width="20.28515625" customWidth="1"/>
    <col min="15189" max="15189" width="5.140625" bestFit="1" customWidth="1"/>
    <col min="15190" max="15190" width="20" customWidth="1"/>
    <col min="15191" max="15191" width="5.140625" bestFit="1" customWidth="1"/>
    <col min="15192" max="15192" width="6.85546875" customWidth="1"/>
    <col min="15193" max="15193" width="14.7109375" customWidth="1"/>
    <col min="15194" max="15194" width="11" customWidth="1"/>
    <col min="15195" max="15204" width="8.140625" customWidth="1"/>
    <col min="15205" max="15205" width="0" hidden="1" customWidth="1"/>
    <col min="15206" max="15209" width="8.140625" customWidth="1"/>
    <col min="15210" max="15210" width="0" hidden="1" customWidth="1"/>
    <col min="15366" max="15366" width="10.42578125" bestFit="1" customWidth="1"/>
    <col min="15367" max="15367" width="4.28515625" bestFit="1" customWidth="1"/>
    <col min="15368" max="15368" width="41.42578125" bestFit="1" customWidth="1"/>
    <col min="15369" max="15383" width="5.42578125" customWidth="1"/>
    <col min="15384" max="15384" width="3.85546875" customWidth="1"/>
    <col min="15385" max="15385" width="5.42578125" customWidth="1"/>
    <col min="15386" max="15400" width="5.28515625" customWidth="1"/>
    <col min="15401" max="15416" width="5.42578125" customWidth="1"/>
    <col min="15417" max="15417" width="6" customWidth="1"/>
    <col min="15418" max="15418" width="8" customWidth="1"/>
    <col min="15419" max="15419" width="7.42578125" customWidth="1"/>
    <col min="15420" max="15420" width="10" customWidth="1"/>
    <col min="15421" max="15421" width="7.85546875" customWidth="1"/>
    <col min="15422" max="15422" width="6.85546875" customWidth="1"/>
    <col min="15423" max="15423" width="8.140625" customWidth="1"/>
    <col min="15424" max="15425" width="5.28515625" customWidth="1"/>
    <col min="15426" max="15426" width="4.7109375" customWidth="1"/>
    <col min="15427" max="15427" width="4" customWidth="1"/>
    <col min="15428" max="15428" width="0" hidden="1" customWidth="1"/>
    <col min="15429" max="15432" width="5.140625" customWidth="1"/>
    <col min="15433" max="15433" width="0" hidden="1" customWidth="1"/>
    <col min="15434" max="15434" width="5.140625" customWidth="1"/>
    <col min="15435" max="15435" width="6" customWidth="1"/>
    <col min="15436" max="15436" width="6.85546875" customWidth="1"/>
    <col min="15437" max="15438" width="11.42578125" customWidth="1"/>
    <col min="15439" max="15439" width="8.42578125" customWidth="1"/>
    <col min="15440" max="15440" width="9" customWidth="1"/>
    <col min="15441" max="15441" width="8.28515625" customWidth="1"/>
    <col min="15442" max="15442" width="16.42578125" customWidth="1"/>
    <col min="15443" max="15443" width="6" customWidth="1"/>
    <col min="15444" max="15444" width="20.28515625" customWidth="1"/>
    <col min="15445" max="15445" width="5.140625" bestFit="1" customWidth="1"/>
    <col min="15446" max="15446" width="20" customWidth="1"/>
    <col min="15447" max="15447" width="5.140625" bestFit="1" customWidth="1"/>
    <col min="15448" max="15448" width="6.85546875" customWidth="1"/>
    <col min="15449" max="15449" width="14.7109375" customWidth="1"/>
    <col min="15450" max="15450" width="11" customWidth="1"/>
    <col min="15451" max="15460" width="8.140625" customWidth="1"/>
    <col min="15461" max="15461" width="0" hidden="1" customWidth="1"/>
    <col min="15462" max="15465" width="8.140625" customWidth="1"/>
    <col min="15466" max="15466" width="0" hidden="1" customWidth="1"/>
    <col min="15622" max="15622" width="10.42578125" bestFit="1" customWidth="1"/>
    <col min="15623" max="15623" width="4.28515625" bestFit="1" customWidth="1"/>
    <col min="15624" max="15624" width="41.42578125" bestFit="1" customWidth="1"/>
    <col min="15625" max="15639" width="5.42578125" customWidth="1"/>
    <col min="15640" max="15640" width="3.85546875" customWidth="1"/>
    <col min="15641" max="15641" width="5.42578125" customWidth="1"/>
    <col min="15642" max="15656" width="5.28515625" customWidth="1"/>
    <col min="15657" max="15672" width="5.42578125" customWidth="1"/>
    <col min="15673" max="15673" width="6" customWidth="1"/>
    <col min="15674" max="15674" width="8" customWidth="1"/>
    <col min="15675" max="15675" width="7.42578125" customWidth="1"/>
    <col min="15676" max="15676" width="10" customWidth="1"/>
    <col min="15677" max="15677" width="7.85546875" customWidth="1"/>
    <col min="15678" max="15678" width="6.85546875" customWidth="1"/>
    <col min="15679" max="15679" width="8.140625" customWidth="1"/>
    <col min="15680" max="15681" width="5.28515625" customWidth="1"/>
    <col min="15682" max="15682" width="4.7109375" customWidth="1"/>
    <col min="15683" max="15683" width="4" customWidth="1"/>
    <col min="15684" max="15684" width="0" hidden="1" customWidth="1"/>
    <col min="15685" max="15688" width="5.140625" customWidth="1"/>
    <col min="15689" max="15689" width="0" hidden="1" customWidth="1"/>
    <col min="15690" max="15690" width="5.140625" customWidth="1"/>
    <col min="15691" max="15691" width="6" customWidth="1"/>
    <col min="15692" max="15692" width="6.85546875" customWidth="1"/>
    <col min="15693" max="15694" width="11.42578125" customWidth="1"/>
    <col min="15695" max="15695" width="8.42578125" customWidth="1"/>
    <col min="15696" max="15696" width="9" customWidth="1"/>
    <col min="15697" max="15697" width="8.28515625" customWidth="1"/>
    <col min="15698" max="15698" width="16.42578125" customWidth="1"/>
    <col min="15699" max="15699" width="6" customWidth="1"/>
    <col min="15700" max="15700" width="20.28515625" customWidth="1"/>
    <col min="15701" max="15701" width="5.140625" bestFit="1" customWidth="1"/>
    <col min="15702" max="15702" width="20" customWidth="1"/>
    <col min="15703" max="15703" width="5.140625" bestFit="1" customWidth="1"/>
    <col min="15704" max="15704" width="6.85546875" customWidth="1"/>
    <col min="15705" max="15705" width="14.7109375" customWidth="1"/>
    <col min="15706" max="15706" width="11" customWidth="1"/>
    <col min="15707" max="15716" width="8.140625" customWidth="1"/>
    <col min="15717" max="15717" width="0" hidden="1" customWidth="1"/>
    <col min="15718" max="15721" width="8.140625" customWidth="1"/>
    <col min="15722" max="15722" width="0" hidden="1" customWidth="1"/>
    <col min="15878" max="15878" width="10.42578125" bestFit="1" customWidth="1"/>
    <col min="15879" max="15879" width="4.28515625" bestFit="1" customWidth="1"/>
    <col min="15880" max="15880" width="41.42578125" bestFit="1" customWidth="1"/>
    <col min="15881" max="15895" width="5.42578125" customWidth="1"/>
    <col min="15896" max="15896" width="3.85546875" customWidth="1"/>
    <col min="15897" max="15897" width="5.42578125" customWidth="1"/>
    <col min="15898" max="15912" width="5.28515625" customWidth="1"/>
    <col min="15913" max="15928" width="5.42578125" customWidth="1"/>
    <col min="15929" max="15929" width="6" customWidth="1"/>
    <col min="15930" max="15930" width="8" customWidth="1"/>
    <col min="15931" max="15931" width="7.42578125" customWidth="1"/>
    <col min="15932" max="15932" width="10" customWidth="1"/>
    <col min="15933" max="15933" width="7.85546875" customWidth="1"/>
    <col min="15934" max="15934" width="6.85546875" customWidth="1"/>
    <col min="15935" max="15935" width="8.140625" customWidth="1"/>
    <col min="15936" max="15937" width="5.28515625" customWidth="1"/>
    <col min="15938" max="15938" width="4.7109375" customWidth="1"/>
    <col min="15939" max="15939" width="4" customWidth="1"/>
    <col min="15940" max="15940" width="0" hidden="1" customWidth="1"/>
    <col min="15941" max="15944" width="5.140625" customWidth="1"/>
    <col min="15945" max="15945" width="0" hidden="1" customWidth="1"/>
    <col min="15946" max="15946" width="5.140625" customWidth="1"/>
    <col min="15947" max="15947" width="6" customWidth="1"/>
    <col min="15948" max="15948" width="6.85546875" customWidth="1"/>
    <col min="15949" max="15950" width="11.42578125" customWidth="1"/>
    <col min="15951" max="15951" width="8.42578125" customWidth="1"/>
    <col min="15952" max="15952" width="9" customWidth="1"/>
    <col min="15953" max="15953" width="8.28515625" customWidth="1"/>
    <col min="15954" max="15954" width="16.42578125" customWidth="1"/>
    <col min="15955" max="15955" width="6" customWidth="1"/>
    <col min="15956" max="15956" width="20.28515625" customWidth="1"/>
    <col min="15957" max="15957" width="5.140625" bestFit="1" customWidth="1"/>
    <col min="15958" max="15958" width="20" customWidth="1"/>
    <col min="15959" max="15959" width="5.140625" bestFit="1" customWidth="1"/>
    <col min="15960" max="15960" width="6.85546875" customWidth="1"/>
    <col min="15961" max="15961" width="14.7109375" customWidth="1"/>
    <col min="15962" max="15962" width="11" customWidth="1"/>
    <col min="15963" max="15972" width="8.140625" customWidth="1"/>
    <col min="15973" max="15973" width="0" hidden="1" customWidth="1"/>
    <col min="15974" max="15977" width="8.140625" customWidth="1"/>
    <col min="15978" max="15978" width="0" hidden="1" customWidth="1"/>
    <col min="16134" max="16134" width="10.42578125" bestFit="1" customWidth="1"/>
    <col min="16135" max="16135" width="4.28515625" bestFit="1" customWidth="1"/>
    <col min="16136" max="16136" width="41.42578125" bestFit="1" customWidth="1"/>
    <col min="16137" max="16151" width="5.42578125" customWidth="1"/>
    <col min="16152" max="16152" width="3.85546875" customWidth="1"/>
    <col min="16153" max="16153" width="5.42578125" customWidth="1"/>
    <col min="16154" max="16168" width="5.28515625" customWidth="1"/>
    <col min="16169" max="16184" width="5.42578125" customWidth="1"/>
    <col min="16185" max="16185" width="6" customWidth="1"/>
    <col min="16186" max="16186" width="8" customWidth="1"/>
    <col min="16187" max="16187" width="7.42578125" customWidth="1"/>
    <col min="16188" max="16188" width="10" customWidth="1"/>
    <col min="16189" max="16189" width="7.85546875" customWidth="1"/>
    <col min="16190" max="16190" width="6.85546875" customWidth="1"/>
    <col min="16191" max="16191" width="8.140625" customWidth="1"/>
    <col min="16192" max="16193" width="5.28515625" customWidth="1"/>
    <col min="16194" max="16194" width="4.7109375" customWidth="1"/>
    <col min="16195" max="16195" width="4" customWidth="1"/>
    <col min="16196" max="16196" width="0" hidden="1" customWidth="1"/>
    <col min="16197" max="16200" width="5.140625" customWidth="1"/>
    <col min="16201" max="16201" width="0" hidden="1" customWidth="1"/>
    <col min="16202" max="16202" width="5.140625" customWidth="1"/>
    <col min="16203" max="16203" width="6" customWidth="1"/>
    <col min="16204" max="16204" width="6.85546875" customWidth="1"/>
    <col min="16205" max="16206" width="11.42578125" customWidth="1"/>
    <col min="16207" max="16207" width="8.42578125" customWidth="1"/>
    <col min="16208" max="16208" width="9" customWidth="1"/>
    <col min="16209" max="16209" width="8.28515625" customWidth="1"/>
    <col min="16210" max="16210" width="16.42578125" customWidth="1"/>
    <col min="16211" max="16211" width="6" customWidth="1"/>
    <col min="16212" max="16212" width="20.28515625" customWidth="1"/>
    <col min="16213" max="16213" width="5.140625" bestFit="1" customWidth="1"/>
    <col min="16214" max="16214" width="20" customWidth="1"/>
    <col min="16215" max="16215" width="5.140625" bestFit="1" customWidth="1"/>
    <col min="16216" max="16216" width="6.85546875" customWidth="1"/>
    <col min="16217" max="16217" width="14.7109375" customWidth="1"/>
    <col min="16218" max="16218" width="11" customWidth="1"/>
    <col min="16219" max="16228" width="8.140625" customWidth="1"/>
    <col min="16229" max="16229" width="0" hidden="1" customWidth="1"/>
    <col min="16230" max="16233" width="8.140625" customWidth="1"/>
    <col min="16234" max="16234" width="0" hidden="1" customWidth="1"/>
  </cols>
  <sheetData>
    <row r="1" spans="1:123" ht="15.75" thickBot="1">
      <c r="D1" s="1"/>
      <c r="E1" s="182">
        <v>2010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  <c r="T1" s="95"/>
      <c r="U1" s="179">
        <v>2011</v>
      </c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4"/>
      <c r="AJ1" s="2"/>
      <c r="AK1" s="185">
        <v>2012</v>
      </c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6"/>
      <c r="AZ1" s="3"/>
      <c r="BA1" s="187" t="s">
        <v>0</v>
      </c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8"/>
      <c r="CD1" t="s">
        <v>1</v>
      </c>
      <c r="CF1" t="s">
        <v>2</v>
      </c>
      <c r="CH1" t="s">
        <v>3</v>
      </c>
      <c r="CK1" s="4" t="s">
        <v>4</v>
      </c>
      <c r="DE1" t="s">
        <v>5</v>
      </c>
    </row>
    <row r="2" spans="1:123" ht="15.75" thickBot="1">
      <c r="C2" s="5" t="s">
        <v>6</v>
      </c>
      <c r="D2" s="5" t="s">
        <v>7</v>
      </c>
      <c r="E2" s="6" t="s">
        <v>8</v>
      </c>
      <c r="F2" s="6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8" t="s">
        <v>22</v>
      </c>
      <c r="T2" s="94" t="s">
        <v>7</v>
      </c>
      <c r="U2" s="9" t="s">
        <v>8</v>
      </c>
      <c r="V2" s="10" t="s">
        <v>9</v>
      </c>
      <c r="W2" s="10" t="s">
        <v>10</v>
      </c>
      <c r="X2" s="10" t="s">
        <v>11</v>
      </c>
      <c r="Y2" s="10" t="s">
        <v>12</v>
      </c>
      <c r="Z2" s="10" t="s">
        <v>13</v>
      </c>
      <c r="AA2" s="10" t="s">
        <v>14</v>
      </c>
      <c r="AB2" s="10" t="s">
        <v>15</v>
      </c>
      <c r="AC2" s="10" t="s">
        <v>16</v>
      </c>
      <c r="AD2" s="10" t="s">
        <v>17</v>
      </c>
      <c r="AE2" s="10" t="s">
        <v>18</v>
      </c>
      <c r="AF2" s="10" t="s">
        <v>19</v>
      </c>
      <c r="AG2" s="10" t="s">
        <v>20</v>
      </c>
      <c r="AH2" s="10" t="s">
        <v>21</v>
      </c>
      <c r="AI2" s="11" t="s">
        <v>22</v>
      </c>
      <c r="AJ2" s="12" t="s">
        <v>7</v>
      </c>
      <c r="AK2" s="13" t="s">
        <v>8</v>
      </c>
      <c r="AL2" s="14" t="s">
        <v>9</v>
      </c>
      <c r="AM2" s="14" t="s">
        <v>10</v>
      </c>
      <c r="AN2" s="14" t="s">
        <v>11</v>
      </c>
      <c r="AO2" s="14" t="s">
        <v>12</v>
      </c>
      <c r="AP2" s="14" t="s">
        <v>13</v>
      </c>
      <c r="AQ2" s="14" t="s">
        <v>14</v>
      </c>
      <c r="AR2" s="6" t="s">
        <v>15</v>
      </c>
      <c r="AS2" s="7" t="s">
        <v>16</v>
      </c>
      <c r="AT2" s="7" t="s">
        <v>17</v>
      </c>
      <c r="AU2" s="8" t="s">
        <v>18</v>
      </c>
      <c r="AV2" s="7" t="s">
        <v>19</v>
      </c>
      <c r="AW2" s="7" t="s">
        <v>20</v>
      </c>
      <c r="AX2" s="7" t="s">
        <v>21</v>
      </c>
      <c r="AY2" s="8" t="s">
        <v>22</v>
      </c>
      <c r="AZ2" s="15" t="s">
        <v>7</v>
      </c>
      <c r="BA2" s="16" t="s">
        <v>8</v>
      </c>
      <c r="BB2" s="17" t="s">
        <v>9</v>
      </c>
      <c r="BC2" s="17" t="s">
        <v>23</v>
      </c>
      <c r="BD2" s="17" t="s">
        <v>10</v>
      </c>
      <c r="BE2" s="17" t="s">
        <v>24</v>
      </c>
      <c r="BF2" s="17" t="s">
        <v>11</v>
      </c>
      <c r="BG2" s="17" t="s">
        <v>25</v>
      </c>
      <c r="BH2" s="17" t="s">
        <v>12</v>
      </c>
      <c r="BI2" s="17" t="s">
        <v>13</v>
      </c>
      <c r="BJ2" s="17" t="s">
        <v>14</v>
      </c>
      <c r="BK2" s="17" t="s">
        <v>15</v>
      </c>
      <c r="BL2" s="17" t="s">
        <v>16</v>
      </c>
      <c r="BM2" s="17" t="s">
        <v>26</v>
      </c>
      <c r="BN2" s="17" t="s">
        <v>17</v>
      </c>
      <c r="BO2" s="17"/>
      <c r="BP2" s="18" t="s">
        <v>27</v>
      </c>
      <c r="BQ2" s="17" t="s">
        <v>19</v>
      </c>
      <c r="BR2" s="17" t="s">
        <v>20</v>
      </c>
      <c r="BS2" s="17" t="s">
        <v>28</v>
      </c>
      <c r="BT2" s="17" t="s">
        <v>21</v>
      </c>
      <c r="BU2" s="17"/>
      <c r="BV2" s="19" t="s">
        <v>22</v>
      </c>
      <c r="BX2" s="20" t="s">
        <v>29</v>
      </c>
      <c r="BY2" s="20" t="s">
        <v>30</v>
      </c>
      <c r="BZ2" s="20" t="s">
        <v>31</v>
      </c>
      <c r="CA2" s="20" t="s">
        <v>32</v>
      </c>
      <c r="CB2" s="20" t="s">
        <v>33</v>
      </c>
      <c r="CC2" s="20" t="s">
        <v>34</v>
      </c>
      <c r="CE2">
        <f>RESUMO!R3</f>
        <v>220</v>
      </c>
      <c r="CG2">
        <f>RESUMO!S3</f>
        <v>280</v>
      </c>
      <c r="CI2">
        <f>RESUMO!T3</f>
        <v>340</v>
      </c>
      <c r="CK2" s="4" t="s">
        <v>35</v>
      </c>
      <c r="CM2" s="6" t="s">
        <v>8</v>
      </c>
      <c r="CN2" s="6" t="s">
        <v>9</v>
      </c>
      <c r="CO2" s="7" t="s">
        <v>10</v>
      </c>
      <c r="CP2" s="7" t="s">
        <v>11</v>
      </c>
      <c r="CQ2" s="7" t="s">
        <v>12</v>
      </c>
      <c r="CR2" s="7" t="s">
        <v>13</v>
      </c>
      <c r="CS2" s="7" t="s">
        <v>14</v>
      </c>
      <c r="CT2" s="17" t="s">
        <v>15</v>
      </c>
      <c r="CU2" s="17" t="s">
        <v>16</v>
      </c>
      <c r="CV2" s="17" t="s">
        <v>17</v>
      </c>
      <c r="CW2" s="17"/>
      <c r="CX2" s="18" t="s">
        <v>27</v>
      </c>
      <c r="CY2" s="17" t="s">
        <v>19</v>
      </c>
      <c r="CZ2" s="17" t="s">
        <v>20</v>
      </c>
      <c r="DA2" s="17" t="s">
        <v>21</v>
      </c>
      <c r="DB2" s="17"/>
      <c r="DC2" s="19" t="s">
        <v>22</v>
      </c>
      <c r="DE2" s="21" t="s">
        <v>8</v>
      </c>
      <c r="DF2" s="21" t="s">
        <v>9</v>
      </c>
      <c r="DG2" s="21" t="s">
        <v>10</v>
      </c>
      <c r="DH2" s="21" t="s">
        <v>11</v>
      </c>
      <c r="DI2" s="21" t="s">
        <v>12</v>
      </c>
      <c r="DJ2" s="21" t="s">
        <v>13</v>
      </c>
      <c r="DK2" s="21" t="s">
        <v>14</v>
      </c>
      <c r="DL2" s="21" t="s">
        <v>15</v>
      </c>
      <c r="DM2" s="21" t="s">
        <v>16</v>
      </c>
      <c r="DN2" s="21" t="s">
        <v>17</v>
      </c>
      <c r="DO2" s="21" t="s">
        <v>18</v>
      </c>
      <c r="DP2" s="21" t="s">
        <v>19</v>
      </c>
      <c r="DQ2" s="21" t="s">
        <v>20</v>
      </c>
      <c r="DR2" s="21" t="s">
        <v>21</v>
      </c>
      <c r="DS2" s="21" t="s">
        <v>22</v>
      </c>
    </row>
    <row r="3" spans="1:123" s="22" customFormat="1" ht="15.75" thickBot="1">
      <c r="A3" s="98" t="s">
        <v>207</v>
      </c>
      <c r="B3" s="98">
        <v>1</v>
      </c>
      <c r="C3" s="97" t="s">
        <v>208</v>
      </c>
      <c r="D3" s="80" t="s">
        <v>36</v>
      </c>
      <c r="E3" s="81">
        <v>1</v>
      </c>
      <c r="F3" s="81">
        <v>3</v>
      </c>
      <c r="G3" s="81">
        <v>1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145" t="s">
        <v>36</v>
      </c>
      <c r="U3" s="81"/>
      <c r="V3" s="81"/>
      <c r="W3" s="81"/>
      <c r="X3" s="81"/>
      <c r="Y3" s="81">
        <v>1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48"/>
      <c r="AK3" s="33"/>
      <c r="AL3" s="34"/>
      <c r="AM3" s="34"/>
      <c r="AN3" s="25"/>
      <c r="AO3" s="25"/>
      <c r="AP3" s="25"/>
      <c r="AQ3" s="25"/>
      <c r="AR3" s="26"/>
      <c r="AS3" s="24"/>
      <c r="AT3" s="24"/>
      <c r="AU3" s="24"/>
      <c r="AV3" s="24"/>
      <c r="AW3" s="24"/>
      <c r="AX3" s="24"/>
      <c r="AY3" s="24"/>
      <c r="AZ3" s="27">
        <f>COUNTIF(D3:AY3,"P")</f>
        <v>2</v>
      </c>
      <c r="BA3" s="28">
        <f t="shared" ref="BA3:BB17" si="0">SUM(E3,U3,AK3)</f>
        <v>1</v>
      </c>
      <c r="BB3" s="29">
        <f t="shared" si="0"/>
        <v>3</v>
      </c>
      <c r="BC3" s="29">
        <f>SUM(BA3:BB3)</f>
        <v>4</v>
      </c>
      <c r="BD3" s="29">
        <f t="shared" ref="BD3:BD17" si="1">SUM(G3,W3,AM3)</f>
        <v>1</v>
      </c>
      <c r="BE3" s="29">
        <f>SUM(BC3:BD3)</f>
        <v>5</v>
      </c>
      <c r="BF3" s="29">
        <f t="shared" ref="BF3:BF17" si="2">SUM(H3,X3,AN3)</f>
        <v>0</v>
      </c>
      <c r="BG3" s="29">
        <f>BA3+BB3+BD3+BF3</f>
        <v>5</v>
      </c>
      <c r="BH3" s="29">
        <f t="shared" ref="BH3:BJ17" si="3">SUM(I3,Y3,AO3)</f>
        <v>1</v>
      </c>
      <c r="BI3" s="29">
        <f t="shared" si="3"/>
        <v>0</v>
      </c>
      <c r="BJ3" s="29">
        <f t="shared" si="3"/>
        <v>0</v>
      </c>
      <c r="BK3" s="29">
        <f>SUM(AR3,AB3,L3)</f>
        <v>0</v>
      </c>
      <c r="BL3" s="29">
        <f>SUM(AS3,AC3,M3)</f>
        <v>0</v>
      </c>
      <c r="BM3" s="29">
        <f>SUM(BK3:BL3)</f>
        <v>0</v>
      </c>
      <c r="BN3" s="29">
        <f t="shared" ref="BN3:BO17" si="4">SUM(AT3,AD3,N3)</f>
        <v>0</v>
      </c>
      <c r="BO3" s="29">
        <f t="shared" si="4"/>
        <v>0</v>
      </c>
      <c r="BP3" s="29">
        <f>IF(BO3&gt;=3,3,BO3)</f>
        <v>0</v>
      </c>
      <c r="BQ3" s="29">
        <f>SUM(AV3,AF3,P3)</f>
        <v>0</v>
      </c>
      <c r="BR3" s="29">
        <f>SUM(AW3,AG3,Q3)</f>
        <v>0</v>
      </c>
      <c r="BS3" s="29">
        <f>SUM(BQ3:BR3)</f>
        <v>0</v>
      </c>
      <c r="BT3" s="29">
        <f t="shared" ref="BT3:BU17" si="5">SUM(AX3,AH3,R3)</f>
        <v>0</v>
      </c>
      <c r="BU3" s="30">
        <f t="shared" si="5"/>
        <v>0</v>
      </c>
      <c r="BV3" s="30">
        <f>IF(BU3&gt;=3,3,BU3)</f>
        <v>0</v>
      </c>
      <c r="BX3" s="28">
        <f>(BA3*100)+(BB3*80)+(BD3*60)+(BF3*40)+(BH3*20)</f>
        <v>420</v>
      </c>
      <c r="BY3" s="29">
        <f>IF(BI3&gt;3,30,BI3*10)</f>
        <v>0</v>
      </c>
      <c r="BZ3" s="29">
        <f>IF(BJ3&gt;3,15,BJ3*5)</f>
        <v>0</v>
      </c>
      <c r="CA3" s="29">
        <f>(BK3*200)+(BL3*100)+(BN3*50)+(BP3*20)</f>
        <v>0</v>
      </c>
      <c r="CB3" s="29">
        <f>(BQ3*100)+(BR3*50)+(BT3*25)+(BV3*10)</f>
        <v>0</v>
      </c>
      <c r="CC3" s="30">
        <f>IF(AZ3&gt;0,SUM(BX3:CB3), "")</f>
        <v>420</v>
      </c>
      <c r="CD3" s="156">
        <f t="shared" ref="CD3:CD17" si="6">$CC3-(($CE$2/3)*$AZ3)</f>
        <v>273.33333333333337</v>
      </c>
      <c r="CE3" s="22">
        <f>IF(AZ3=0," ",IF(CD3&gt;=0,3,"NAO"))</f>
        <v>3</v>
      </c>
      <c r="CF3" s="156">
        <f t="shared" ref="CF3:CF17" si="7">$CC3-(($CG$2/3)*$AZ3)</f>
        <v>233.33333333333334</v>
      </c>
      <c r="CG3" s="22">
        <f>IF(AZ3=0," ",IF(CF3&gt;=0,4,"NAO"))</f>
        <v>4</v>
      </c>
      <c r="CH3" s="156">
        <f t="shared" ref="CH3:CH17" si="8">$CC3-(($CI$2/3)*$AZ3)</f>
        <v>193.33333333333334</v>
      </c>
      <c r="CI3" s="22">
        <f>IF(AZ3=0," ",IF(CH3&gt;=0,5,"NAO"))</f>
        <v>5</v>
      </c>
      <c r="CJ3" s="22">
        <f t="shared" ref="CJ3:CJ17" si="9">(CC3)/(SUM($CC$3:$CC$17))*100</f>
        <v>10.810810810810811</v>
      </c>
      <c r="CK3" s="22">
        <f t="shared" ref="CK3:CK17" si="10">(CC3/(SUM($CC$3:$CC$17))*100)</f>
        <v>10.810810810810811</v>
      </c>
      <c r="CM3" s="22">
        <f t="shared" ref="CM3:CM17" si="11">BA3/(SUM(BA$3:BA$17)/100)</f>
        <v>11.111111111111111</v>
      </c>
      <c r="CN3" s="22">
        <f t="shared" ref="CN3:CN17" si="12">BB3/(SUM(BB$3:BB$17)/100)</f>
        <v>27.272727272727273</v>
      </c>
      <c r="CO3" s="22">
        <f t="shared" ref="CO3:CO17" si="13">BD3/(SUM(BD$3:BD$17)/100)</f>
        <v>4.5454545454545459</v>
      </c>
      <c r="CP3" s="22">
        <f t="shared" ref="CP3:CP17" si="14">BF3/(SUM(BF$3:BF$17)/100)</f>
        <v>0</v>
      </c>
      <c r="CQ3" s="22">
        <f t="shared" ref="CQ3:CQ17" si="15">BH3/(SUM(BH$3:BH$17)/100)</f>
        <v>7.6923076923076916</v>
      </c>
      <c r="CR3" s="22">
        <f t="shared" ref="CR3:CR17" si="16">BI3/(SUM(BI$3:BI$17)/100)</f>
        <v>0</v>
      </c>
      <c r="CS3" s="22" t="e">
        <f t="shared" ref="CS3:CS17" si="17">BJ3/(SUM(BJ$3:BJ$17)/100)</f>
        <v>#DIV/0!</v>
      </c>
      <c r="CT3" s="22" t="e">
        <f t="shared" ref="CT3:CT17" si="18">BK3/(SUM(BK$3:BK$17)/100)</f>
        <v>#DIV/0!</v>
      </c>
      <c r="CU3" s="22" t="e">
        <f t="shared" ref="CU3:CU17" si="19">BL3/(SUM(BL$3:BL$17)/100)</f>
        <v>#DIV/0!</v>
      </c>
      <c r="CV3" s="22" t="e">
        <f t="shared" ref="CV3:CV17" si="20">BN3/(SUM(BN$3:BN$17)/100)</f>
        <v>#DIV/0!</v>
      </c>
      <c r="CW3" s="22">
        <f t="shared" ref="CW3:CW17" si="21">BO3/(SUM(BO$3:BO$17)/100)</f>
        <v>0</v>
      </c>
      <c r="CX3" s="22">
        <f t="shared" ref="CX3:CX17" si="22">BP3/(SUM(BP$3:BP$17)/100)</f>
        <v>0</v>
      </c>
      <c r="CY3" s="22" t="e">
        <f t="shared" ref="CY3:CY17" si="23">BQ3/(SUM(BQ$3:BQ$17)/100)</f>
        <v>#DIV/0!</v>
      </c>
      <c r="CZ3" s="22">
        <f t="shared" ref="CZ3:CZ17" si="24">BR3/(SUM(BR$3:BR$17)/100)</f>
        <v>0</v>
      </c>
      <c r="DA3" s="22">
        <f t="shared" ref="DA3:DA17" si="25">BT3/(SUM(BT$3:BT$17)/100)</f>
        <v>0</v>
      </c>
      <c r="DB3" s="22">
        <f t="shared" ref="DB3:DB17" si="26">BU3/(SUM(BU$3:BU$17)/100)</f>
        <v>0</v>
      </c>
      <c r="DC3" s="22">
        <f t="shared" ref="DC3:DC17" si="27">BV3/(SUM(BV$3:BV$17)/100)</f>
        <v>0</v>
      </c>
      <c r="DE3" s="22">
        <f>COUNTIF(BA3,"&lt;&gt;0")</f>
        <v>1</v>
      </c>
      <c r="DF3" s="22">
        <f>COUNTIF(BB3,"&lt;&gt;0")</f>
        <v>1</v>
      </c>
      <c r="DG3" s="22">
        <f>COUNTIF(BD3,"&lt;&gt;0")</f>
        <v>1</v>
      </c>
      <c r="DH3" s="22">
        <f>COUNTIF(BF3,"&lt;&gt;0")</f>
        <v>0</v>
      </c>
      <c r="DI3" s="22">
        <f t="shared" ref="DI3:DM17" si="28">COUNTIF(BH3,"&lt;&gt;0")</f>
        <v>1</v>
      </c>
      <c r="DJ3" s="22">
        <f t="shared" si="28"/>
        <v>0</v>
      </c>
      <c r="DK3" s="22">
        <f t="shared" si="28"/>
        <v>0</v>
      </c>
      <c r="DL3" s="22">
        <f t="shared" si="28"/>
        <v>0</v>
      </c>
      <c r="DM3" s="22">
        <f t="shared" si="28"/>
        <v>0</v>
      </c>
      <c r="DN3" s="22">
        <f t="shared" ref="DN3:DN17" si="29">COUNTIF(BN3,"&lt;&gt;0")</f>
        <v>0</v>
      </c>
      <c r="DO3" s="22">
        <f>COUNTIF(BP3,"&lt;&gt;0")</f>
        <v>0</v>
      </c>
      <c r="DP3" s="22">
        <f>COUNTIF(BQ3,"&lt;&gt;0")</f>
        <v>0</v>
      </c>
      <c r="DQ3" s="22">
        <f>COUNTIF(BR3,"&lt;&gt;0")</f>
        <v>0</v>
      </c>
      <c r="DR3" s="22">
        <f>COUNTIF(BT3,"&lt;&gt;0")</f>
        <v>0</v>
      </c>
      <c r="DS3" s="22">
        <f>COUNTIF(BV3,"&lt;&gt;0")</f>
        <v>0</v>
      </c>
    </row>
    <row r="4" spans="1:123" s="22" customFormat="1" ht="15.75" thickBot="1">
      <c r="A4" s="98" t="s">
        <v>207</v>
      </c>
      <c r="B4" s="98">
        <v>2</v>
      </c>
      <c r="C4" s="98" t="s">
        <v>209</v>
      </c>
      <c r="D4" s="80" t="s">
        <v>36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146" t="s">
        <v>36</v>
      </c>
      <c r="U4" s="81"/>
      <c r="V4" s="81"/>
      <c r="W4" s="81">
        <v>1</v>
      </c>
      <c r="X4" s="81"/>
      <c r="Y4" s="81"/>
      <c r="Z4" s="81"/>
      <c r="AA4" s="81"/>
      <c r="AB4" s="31"/>
      <c r="AC4" s="31"/>
      <c r="AD4" s="31"/>
      <c r="AE4" s="31"/>
      <c r="AF4" s="31"/>
      <c r="AG4" s="31"/>
      <c r="AH4" s="31"/>
      <c r="AI4" s="31"/>
      <c r="AJ4" s="48"/>
      <c r="AK4" s="89"/>
      <c r="AL4" s="90"/>
      <c r="AM4" s="90"/>
      <c r="AN4" s="25"/>
      <c r="AO4" s="25"/>
      <c r="AP4" s="25"/>
      <c r="AQ4" s="25"/>
      <c r="AR4" s="26"/>
      <c r="AS4" s="24"/>
      <c r="AT4" s="24"/>
      <c r="AU4" s="24"/>
      <c r="AV4" s="24"/>
      <c r="AW4" s="24"/>
      <c r="AX4" s="24"/>
      <c r="AY4" s="24"/>
      <c r="AZ4" s="27">
        <f t="shared" ref="AZ4:AZ17" si="30">COUNTIF(D4:AY4,"P")</f>
        <v>2</v>
      </c>
      <c r="BA4" s="28">
        <f t="shared" si="0"/>
        <v>0</v>
      </c>
      <c r="BB4" s="29">
        <f t="shared" si="0"/>
        <v>0</v>
      </c>
      <c r="BC4" s="29">
        <f t="shared" ref="BC4:BC17" si="31">SUM(BA4:BB4)</f>
        <v>0</v>
      </c>
      <c r="BD4" s="29">
        <f t="shared" si="1"/>
        <v>1</v>
      </c>
      <c r="BE4" s="29">
        <f t="shared" ref="BE4:BE17" si="32">SUM(BC4:BD4)</f>
        <v>1</v>
      </c>
      <c r="BF4" s="29">
        <f t="shared" si="2"/>
        <v>0</v>
      </c>
      <c r="BG4" s="29">
        <f t="shared" ref="BG4:BG17" si="33">BA4+BB4+BD4+BF4</f>
        <v>1</v>
      </c>
      <c r="BH4" s="29">
        <f t="shared" si="3"/>
        <v>0</v>
      </c>
      <c r="BI4" s="29">
        <f t="shared" si="3"/>
        <v>0</v>
      </c>
      <c r="BJ4" s="29">
        <f t="shared" si="3"/>
        <v>0</v>
      </c>
      <c r="BK4" s="29">
        <f t="shared" ref="BK4:BL17" si="34">SUM(AR4,AB4,L4)</f>
        <v>0</v>
      </c>
      <c r="BL4" s="29">
        <f t="shared" si="34"/>
        <v>0</v>
      </c>
      <c r="BM4" s="29">
        <f t="shared" ref="BM4:BM17" si="35">SUM(BK4:BL4)</f>
        <v>0</v>
      </c>
      <c r="BN4" s="29">
        <f t="shared" si="4"/>
        <v>0</v>
      </c>
      <c r="BO4" s="29">
        <f t="shared" si="4"/>
        <v>0</v>
      </c>
      <c r="BP4" s="29">
        <f t="shared" ref="BP4:BP17" si="36">IF(BO4&gt;=3,3,BO4)</f>
        <v>0</v>
      </c>
      <c r="BQ4" s="29">
        <f t="shared" ref="BQ4:BR17" si="37">SUM(AV4,AF4,P4)</f>
        <v>0</v>
      </c>
      <c r="BR4" s="29">
        <f t="shared" si="37"/>
        <v>0</v>
      </c>
      <c r="BS4" s="29">
        <f t="shared" ref="BS4:BS17" si="38">SUM(BQ4:BR4)</f>
        <v>0</v>
      </c>
      <c r="BT4" s="29">
        <f t="shared" si="5"/>
        <v>0</v>
      </c>
      <c r="BU4" s="30">
        <f t="shared" si="5"/>
        <v>0</v>
      </c>
      <c r="BV4" s="30">
        <f t="shared" ref="BV4:BV17" si="39">IF(BU4&gt;=3,3,BU4)</f>
        <v>0</v>
      </c>
      <c r="BX4" s="28">
        <f t="shared" ref="BX4:BX17" si="40">(BA4*100)+(BB4*80)+(BD4*60)+(BF4*40)+(BH4*20)</f>
        <v>60</v>
      </c>
      <c r="BY4" s="29">
        <f t="shared" ref="BY4:BY17" si="41">IF(BI4&gt;3,30,BI4*10)</f>
        <v>0</v>
      </c>
      <c r="BZ4" s="29">
        <f t="shared" ref="BZ4:BZ17" si="42">IF(BJ4&gt;3,15,BJ4*5)</f>
        <v>0</v>
      </c>
      <c r="CA4" s="29">
        <f t="shared" ref="CA4:CA17" si="43">(BK4*200)+(BL4*100)+(BN4*50)+(BP4*20)</f>
        <v>0</v>
      </c>
      <c r="CB4" s="29">
        <f t="shared" ref="CB4:CB17" si="44">(BQ4*100)+(BR4*50)+(BT4*25)+(BV4*10)</f>
        <v>0</v>
      </c>
      <c r="CC4" s="30">
        <f t="shared" ref="CC4:CC17" si="45">IF(AZ4&gt;0,SUM(BX4:CB4), "")</f>
        <v>60</v>
      </c>
      <c r="CD4" s="156">
        <f t="shared" si="6"/>
        <v>-86.666666666666657</v>
      </c>
      <c r="CE4" s="22" t="str">
        <f t="shared" ref="CE4:CE17" si="46">IF(AZ4=0," ",IF(CD4&gt;=0,3,"NAO"))</f>
        <v>NAO</v>
      </c>
      <c r="CF4" s="156">
        <f t="shared" si="7"/>
        <v>-126.66666666666666</v>
      </c>
      <c r="CG4" s="22" t="str">
        <f t="shared" ref="CG4:CG17" si="47">IF(AZ4=0," ",IF(CF4&gt;=0,4,"NAO"))</f>
        <v>NAO</v>
      </c>
      <c r="CH4" s="156">
        <f t="shared" si="8"/>
        <v>-166.66666666666666</v>
      </c>
      <c r="CI4" s="22" t="str">
        <f t="shared" ref="CI4:CI17" si="48">IF(AZ4=0," ",IF(CH4&gt;=0,5,"NAO"))</f>
        <v>NAO</v>
      </c>
      <c r="CJ4" s="22">
        <f t="shared" si="9"/>
        <v>1.5444015444015444</v>
      </c>
      <c r="CK4" s="22">
        <f t="shared" si="10"/>
        <v>1.5444015444015444</v>
      </c>
      <c r="CM4" s="22">
        <f t="shared" si="11"/>
        <v>0</v>
      </c>
      <c r="CN4" s="22">
        <f t="shared" si="12"/>
        <v>0</v>
      </c>
      <c r="CO4" s="22">
        <f t="shared" si="13"/>
        <v>4.5454545454545459</v>
      </c>
      <c r="CP4" s="22">
        <f t="shared" si="14"/>
        <v>0</v>
      </c>
      <c r="CQ4" s="22">
        <f t="shared" si="15"/>
        <v>0</v>
      </c>
      <c r="CR4" s="22">
        <f t="shared" si="16"/>
        <v>0</v>
      </c>
      <c r="CS4" s="22" t="e">
        <f t="shared" si="17"/>
        <v>#DIV/0!</v>
      </c>
      <c r="CT4" s="22" t="e">
        <f t="shared" si="18"/>
        <v>#DIV/0!</v>
      </c>
      <c r="CU4" s="22" t="e">
        <f t="shared" si="19"/>
        <v>#DIV/0!</v>
      </c>
      <c r="CV4" s="22" t="e">
        <f t="shared" si="20"/>
        <v>#DIV/0!</v>
      </c>
      <c r="CW4" s="22">
        <f t="shared" si="21"/>
        <v>0</v>
      </c>
      <c r="CX4" s="22">
        <f t="shared" si="22"/>
        <v>0</v>
      </c>
      <c r="CY4" s="22" t="e">
        <f t="shared" si="23"/>
        <v>#DIV/0!</v>
      </c>
      <c r="CZ4" s="22">
        <f t="shared" si="24"/>
        <v>0</v>
      </c>
      <c r="DA4" s="22">
        <f t="shared" si="25"/>
        <v>0</v>
      </c>
      <c r="DB4" s="22">
        <f t="shared" si="26"/>
        <v>0</v>
      </c>
      <c r="DC4" s="22">
        <f t="shared" si="27"/>
        <v>0</v>
      </c>
      <c r="DE4" s="22">
        <f t="shared" ref="DE4:DF17" si="49">COUNTIF(BA4,"&lt;&gt;0")</f>
        <v>0</v>
      </c>
      <c r="DF4" s="22">
        <f t="shared" si="49"/>
        <v>0</v>
      </c>
      <c r="DG4" s="22">
        <f t="shared" ref="DG4:DG17" si="50">COUNTIF(BD4,"&lt;&gt;0")</f>
        <v>1</v>
      </c>
      <c r="DH4" s="22">
        <f t="shared" ref="DH4:DH17" si="51">COUNTIF(BF4,"&lt;&gt;0")</f>
        <v>0</v>
      </c>
      <c r="DI4" s="22">
        <f t="shared" si="28"/>
        <v>0</v>
      </c>
      <c r="DJ4" s="22">
        <f t="shared" si="28"/>
        <v>0</v>
      </c>
      <c r="DK4" s="22">
        <f t="shared" si="28"/>
        <v>0</v>
      </c>
      <c r="DL4" s="22">
        <f t="shared" si="28"/>
        <v>0</v>
      </c>
      <c r="DM4" s="22">
        <f t="shared" si="28"/>
        <v>0</v>
      </c>
      <c r="DN4" s="22">
        <f t="shared" si="29"/>
        <v>0</v>
      </c>
      <c r="DO4" s="22">
        <f t="shared" ref="DO4:DQ17" si="52">COUNTIF(BP4,"&lt;&gt;0")</f>
        <v>0</v>
      </c>
      <c r="DP4" s="22">
        <f t="shared" si="52"/>
        <v>0</v>
      </c>
      <c r="DQ4" s="22">
        <f t="shared" si="52"/>
        <v>0</v>
      </c>
      <c r="DR4" s="22">
        <f t="shared" ref="DR4:DR17" si="53">COUNTIF(BT4,"&lt;&gt;0")</f>
        <v>0</v>
      </c>
      <c r="DS4" s="22">
        <f t="shared" ref="DS4:DS17" si="54">COUNTIF(BV4,"&lt;&gt;0")</f>
        <v>0</v>
      </c>
    </row>
    <row r="5" spans="1:123" s="22" customFormat="1" ht="15.75" thickBot="1">
      <c r="A5" s="98" t="s">
        <v>207</v>
      </c>
      <c r="B5" s="98">
        <v>3</v>
      </c>
      <c r="C5" s="98" t="s">
        <v>210</v>
      </c>
      <c r="D5" s="80" t="s">
        <v>36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146" t="s">
        <v>36</v>
      </c>
      <c r="U5" s="81">
        <v>1</v>
      </c>
      <c r="V5" s="81">
        <v>1</v>
      </c>
      <c r="W5" s="81"/>
      <c r="X5" s="81"/>
      <c r="Y5" s="81"/>
      <c r="Z5" s="81"/>
      <c r="AA5" s="81"/>
      <c r="AB5" s="31"/>
      <c r="AC5" s="31"/>
      <c r="AD5" s="31"/>
      <c r="AE5" s="31"/>
      <c r="AF5" s="31"/>
      <c r="AG5" s="31"/>
      <c r="AH5" s="31"/>
      <c r="AI5" s="31"/>
      <c r="AJ5" s="48"/>
      <c r="AK5" s="91"/>
      <c r="AL5" s="92"/>
      <c r="AM5" s="82"/>
      <c r="AN5" s="25"/>
      <c r="AO5" s="25"/>
      <c r="AP5" s="25"/>
      <c r="AQ5" s="25"/>
      <c r="AR5" s="26"/>
      <c r="AS5" s="24"/>
      <c r="AT5" s="24"/>
      <c r="AU5" s="24"/>
      <c r="AV5" s="24"/>
      <c r="AW5" s="24"/>
      <c r="AX5" s="24"/>
      <c r="AY5" s="24"/>
      <c r="AZ5" s="27">
        <f t="shared" si="30"/>
        <v>2</v>
      </c>
      <c r="BA5" s="28">
        <f t="shared" si="0"/>
        <v>1</v>
      </c>
      <c r="BB5" s="29">
        <f t="shared" si="0"/>
        <v>1</v>
      </c>
      <c r="BC5" s="29">
        <f t="shared" si="31"/>
        <v>2</v>
      </c>
      <c r="BD5" s="29">
        <f t="shared" si="1"/>
        <v>0</v>
      </c>
      <c r="BE5" s="29">
        <f t="shared" si="32"/>
        <v>2</v>
      </c>
      <c r="BF5" s="29">
        <f t="shared" si="2"/>
        <v>0</v>
      </c>
      <c r="BG5" s="29">
        <f t="shared" si="33"/>
        <v>2</v>
      </c>
      <c r="BH5" s="29">
        <f t="shared" si="3"/>
        <v>0</v>
      </c>
      <c r="BI5" s="29">
        <f t="shared" si="3"/>
        <v>0</v>
      </c>
      <c r="BJ5" s="29">
        <f t="shared" si="3"/>
        <v>0</v>
      </c>
      <c r="BK5" s="29">
        <f t="shared" si="34"/>
        <v>0</v>
      </c>
      <c r="BL5" s="29">
        <f t="shared" si="34"/>
        <v>0</v>
      </c>
      <c r="BM5" s="29">
        <f t="shared" si="35"/>
        <v>0</v>
      </c>
      <c r="BN5" s="29">
        <f t="shared" si="4"/>
        <v>0</v>
      </c>
      <c r="BO5" s="29">
        <f t="shared" si="4"/>
        <v>0</v>
      </c>
      <c r="BP5" s="29">
        <f t="shared" si="36"/>
        <v>0</v>
      </c>
      <c r="BQ5" s="29">
        <f t="shared" si="37"/>
        <v>0</v>
      </c>
      <c r="BR5" s="29">
        <f t="shared" si="37"/>
        <v>0</v>
      </c>
      <c r="BS5" s="29">
        <f t="shared" si="38"/>
        <v>0</v>
      </c>
      <c r="BT5" s="29">
        <f t="shared" si="5"/>
        <v>0</v>
      </c>
      <c r="BU5" s="30">
        <f t="shared" si="5"/>
        <v>0</v>
      </c>
      <c r="BV5" s="30">
        <f t="shared" si="39"/>
        <v>0</v>
      </c>
      <c r="BX5" s="28">
        <f t="shared" si="40"/>
        <v>180</v>
      </c>
      <c r="BY5" s="29">
        <f t="shared" si="41"/>
        <v>0</v>
      </c>
      <c r="BZ5" s="29">
        <f t="shared" si="42"/>
        <v>0</v>
      </c>
      <c r="CA5" s="29">
        <f t="shared" si="43"/>
        <v>0</v>
      </c>
      <c r="CB5" s="29">
        <f t="shared" si="44"/>
        <v>0</v>
      </c>
      <c r="CC5" s="30">
        <f t="shared" si="45"/>
        <v>180</v>
      </c>
      <c r="CD5" s="156">
        <f t="shared" si="6"/>
        <v>33.333333333333343</v>
      </c>
      <c r="CE5" s="22">
        <f t="shared" si="46"/>
        <v>3</v>
      </c>
      <c r="CF5" s="156">
        <f t="shared" si="7"/>
        <v>-6.6666666666666572</v>
      </c>
      <c r="CG5" s="22" t="str">
        <f t="shared" si="47"/>
        <v>NAO</v>
      </c>
      <c r="CH5" s="156">
        <f t="shared" si="8"/>
        <v>-46.666666666666657</v>
      </c>
      <c r="CI5" s="22" t="str">
        <f t="shared" si="48"/>
        <v>NAO</v>
      </c>
      <c r="CJ5" s="22">
        <f t="shared" si="9"/>
        <v>4.6332046332046328</v>
      </c>
      <c r="CK5" s="22">
        <f t="shared" si="10"/>
        <v>4.6332046332046328</v>
      </c>
      <c r="CM5" s="22">
        <f t="shared" si="11"/>
        <v>11.111111111111111</v>
      </c>
      <c r="CN5" s="22">
        <f t="shared" si="12"/>
        <v>9.0909090909090917</v>
      </c>
      <c r="CO5" s="22">
        <f t="shared" si="13"/>
        <v>0</v>
      </c>
      <c r="CP5" s="22">
        <f t="shared" si="14"/>
        <v>0</v>
      </c>
      <c r="CQ5" s="22">
        <f t="shared" si="15"/>
        <v>0</v>
      </c>
      <c r="CR5" s="22">
        <f t="shared" si="16"/>
        <v>0</v>
      </c>
      <c r="CS5" s="22" t="e">
        <f t="shared" si="17"/>
        <v>#DIV/0!</v>
      </c>
      <c r="CT5" s="22" t="e">
        <f t="shared" si="18"/>
        <v>#DIV/0!</v>
      </c>
      <c r="CU5" s="22" t="e">
        <f t="shared" si="19"/>
        <v>#DIV/0!</v>
      </c>
      <c r="CV5" s="22" t="e">
        <f t="shared" si="20"/>
        <v>#DIV/0!</v>
      </c>
      <c r="CW5" s="22">
        <f t="shared" si="21"/>
        <v>0</v>
      </c>
      <c r="CX5" s="22">
        <f t="shared" si="22"/>
        <v>0</v>
      </c>
      <c r="CY5" s="22" t="e">
        <f t="shared" si="23"/>
        <v>#DIV/0!</v>
      </c>
      <c r="CZ5" s="22">
        <f t="shared" si="24"/>
        <v>0</v>
      </c>
      <c r="DA5" s="22">
        <f t="shared" si="25"/>
        <v>0</v>
      </c>
      <c r="DB5" s="22">
        <f t="shared" si="26"/>
        <v>0</v>
      </c>
      <c r="DC5" s="22">
        <f t="shared" si="27"/>
        <v>0</v>
      </c>
      <c r="DE5" s="22">
        <f t="shared" si="49"/>
        <v>1</v>
      </c>
      <c r="DF5" s="22">
        <f t="shared" si="49"/>
        <v>1</v>
      </c>
      <c r="DG5" s="22">
        <f t="shared" si="50"/>
        <v>0</v>
      </c>
      <c r="DH5" s="22">
        <f t="shared" si="51"/>
        <v>0</v>
      </c>
      <c r="DI5" s="22">
        <f t="shared" si="28"/>
        <v>0</v>
      </c>
      <c r="DJ5" s="22">
        <f t="shared" si="28"/>
        <v>0</v>
      </c>
      <c r="DK5" s="22">
        <f t="shared" si="28"/>
        <v>0</v>
      </c>
      <c r="DL5" s="22">
        <f t="shared" si="28"/>
        <v>0</v>
      </c>
      <c r="DM5" s="22">
        <f t="shared" si="28"/>
        <v>0</v>
      </c>
      <c r="DN5" s="22">
        <f t="shared" si="29"/>
        <v>0</v>
      </c>
      <c r="DO5" s="22">
        <f t="shared" si="52"/>
        <v>0</v>
      </c>
      <c r="DP5" s="22">
        <f t="shared" si="52"/>
        <v>0</v>
      </c>
      <c r="DQ5" s="22">
        <f t="shared" si="52"/>
        <v>0</v>
      </c>
      <c r="DR5" s="22">
        <f t="shared" si="53"/>
        <v>0</v>
      </c>
      <c r="DS5" s="22">
        <f t="shared" si="54"/>
        <v>0</v>
      </c>
    </row>
    <row r="6" spans="1:123" s="22" customFormat="1" ht="15.75" thickBot="1">
      <c r="A6" s="98" t="s">
        <v>207</v>
      </c>
      <c r="B6" s="98">
        <v>4</v>
      </c>
      <c r="C6" s="98" t="s">
        <v>211</v>
      </c>
      <c r="D6" s="80" t="s">
        <v>36</v>
      </c>
      <c r="E6" s="31"/>
      <c r="F6" s="31">
        <v>1</v>
      </c>
      <c r="G6" s="31">
        <v>2</v>
      </c>
      <c r="H6" s="31">
        <v>1</v>
      </c>
      <c r="I6" s="31">
        <v>3</v>
      </c>
      <c r="J6" s="31">
        <v>1</v>
      </c>
      <c r="K6" s="31"/>
      <c r="L6" s="31"/>
      <c r="M6" s="31"/>
      <c r="N6" s="31"/>
      <c r="O6" s="31">
        <v>2</v>
      </c>
      <c r="P6" s="31"/>
      <c r="Q6" s="31"/>
      <c r="R6" s="31"/>
      <c r="S6" s="31">
        <v>6</v>
      </c>
      <c r="T6" s="146" t="s">
        <v>36</v>
      </c>
      <c r="U6" s="81"/>
      <c r="V6" s="81"/>
      <c r="W6" s="81"/>
      <c r="X6" s="81"/>
      <c r="Y6" s="81"/>
      <c r="Z6" s="81"/>
      <c r="AA6" s="81"/>
      <c r="AB6" s="31"/>
      <c r="AC6" s="31"/>
      <c r="AD6" s="31"/>
      <c r="AE6" s="31"/>
      <c r="AF6" s="31"/>
      <c r="AG6" s="31"/>
      <c r="AH6" s="31"/>
      <c r="AI6" s="31">
        <v>2</v>
      </c>
      <c r="AJ6" s="48"/>
      <c r="AK6" s="89"/>
      <c r="AL6" s="31"/>
      <c r="AM6" s="31"/>
      <c r="AN6" s="25"/>
      <c r="AO6" s="25"/>
      <c r="AP6" s="25"/>
      <c r="AQ6" s="25"/>
      <c r="AR6" s="26"/>
      <c r="AS6" s="24"/>
      <c r="AT6" s="24"/>
      <c r="AU6" s="24"/>
      <c r="AV6" s="24"/>
      <c r="AW6" s="24"/>
      <c r="AX6" s="24"/>
      <c r="AY6" s="24"/>
      <c r="AZ6" s="27">
        <f t="shared" si="30"/>
        <v>2</v>
      </c>
      <c r="BA6" s="28">
        <f t="shared" si="0"/>
        <v>0</v>
      </c>
      <c r="BB6" s="29">
        <f t="shared" si="0"/>
        <v>1</v>
      </c>
      <c r="BC6" s="29">
        <f t="shared" si="31"/>
        <v>1</v>
      </c>
      <c r="BD6" s="29">
        <f t="shared" si="1"/>
        <v>2</v>
      </c>
      <c r="BE6" s="29">
        <f t="shared" si="32"/>
        <v>3</v>
      </c>
      <c r="BF6" s="29">
        <f t="shared" si="2"/>
        <v>1</v>
      </c>
      <c r="BG6" s="29">
        <f t="shared" si="33"/>
        <v>4</v>
      </c>
      <c r="BH6" s="29">
        <f t="shared" si="3"/>
        <v>3</v>
      </c>
      <c r="BI6" s="29">
        <f t="shared" si="3"/>
        <v>1</v>
      </c>
      <c r="BJ6" s="29">
        <f t="shared" si="3"/>
        <v>0</v>
      </c>
      <c r="BK6" s="29">
        <f t="shared" si="34"/>
        <v>0</v>
      </c>
      <c r="BL6" s="29">
        <f t="shared" si="34"/>
        <v>0</v>
      </c>
      <c r="BM6" s="29">
        <f t="shared" si="35"/>
        <v>0</v>
      </c>
      <c r="BN6" s="29">
        <f t="shared" si="4"/>
        <v>0</v>
      </c>
      <c r="BO6" s="29">
        <f t="shared" si="4"/>
        <v>2</v>
      </c>
      <c r="BP6" s="29">
        <f t="shared" si="36"/>
        <v>2</v>
      </c>
      <c r="BQ6" s="29">
        <f t="shared" si="37"/>
        <v>0</v>
      </c>
      <c r="BR6" s="29">
        <f t="shared" si="37"/>
        <v>0</v>
      </c>
      <c r="BS6" s="29">
        <f t="shared" si="38"/>
        <v>0</v>
      </c>
      <c r="BT6" s="29">
        <f t="shared" si="5"/>
        <v>0</v>
      </c>
      <c r="BU6" s="30">
        <f t="shared" si="5"/>
        <v>8</v>
      </c>
      <c r="BV6" s="30">
        <f t="shared" si="39"/>
        <v>3</v>
      </c>
      <c r="BX6" s="28">
        <f t="shared" si="40"/>
        <v>300</v>
      </c>
      <c r="BY6" s="29">
        <f t="shared" si="41"/>
        <v>10</v>
      </c>
      <c r="BZ6" s="29">
        <f t="shared" si="42"/>
        <v>0</v>
      </c>
      <c r="CA6" s="29">
        <f t="shared" si="43"/>
        <v>40</v>
      </c>
      <c r="CB6" s="29">
        <f t="shared" si="44"/>
        <v>30</v>
      </c>
      <c r="CC6" s="30">
        <f t="shared" si="45"/>
        <v>380</v>
      </c>
      <c r="CD6" s="156">
        <f t="shared" si="6"/>
        <v>233.33333333333334</v>
      </c>
      <c r="CE6" s="22">
        <f t="shared" si="46"/>
        <v>3</v>
      </c>
      <c r="CF6" s="156">
        <f t="shared" si="7"/>
        <v>193.33333333333334</v>
      </c>
      <c r="CG6" s="22">
        <f t="shared" si="47"/>
        <v>4</v>
      </c>
      <c r="CH6" s="156">
        <f t="shared" si="8"/>
        <v>153.33333333333334</v>
      </c>
      <c r="CI6" s="22">
        <f t="shared" si="48"/>
        <v>5</v>
      </c>
      <c r="CJ6" s="22">
        <f t="shared" si="9"/>
        <v>9.78120978120978</v>
      </c>
      <c r="CK6" s="22">
        <f t="shared" si="10"/>
        <v>9.78120978120978</v>
      </c>
      <c r="CM6" s="22">
        <f t="shared" si="11"/>
        <v>0</v>
      </c>
      <c r="CN6" s="22">
        <f t="shared" si="12"/>
        <v>9.0909090909090917</v>
      </c>
      <c r="CO6" s="22">
        <f t="shared" si="13"/>
        <v>9.0909090909090917</v>
      </c>
      <c r="CP6" s="22">
        <f t="shared" si="14"/>
        <v>12.5</v>
      </c>
      <c r="CQ6" s="22">
        <f t="shared" si="15"/>
        <v>23.076923076923077</v>
      </c>
      <c r="CR6" s="22">
        <f t="shared" si="16"/>
        <v>25</v>
      </c>
      <c r="CS6" s="22" t="e">
        <f t="shared" si="17"/>
        <v>#DIV/0!</v>
      </c>
      <c r="CT6" s="22" t="e">
        <f t="shared" si="18"/>
        <v>#DIV/0!</v>
      </c>
      <c r="CU6" s="22" t="e">
        <f t="shared" si="19"/>
        <v>#DIV/0!</v>
      </c>
      <c r="CV6" s="22" t="e">
        <f t="shared" si="20"/>
        <v>#DIV/0!</v>
      </c>
      <c r="CW6" s="22">
        <f t="shared" si="21"/>
        <v>100</v>
      </c>
      <c r="CX6" s="22">
        <f t="shared" si="22"/>
        <v>100</v>
      </c>
      <c r="CY6" s="22" t="e">
        <f t="shared" si="23"/>
        <v>#DIV/0!</v>
      </c>
      <c r="CZ6" s="22">
        <f t="shared" si="24"/>
        <v>0</v>
      </c>
      <c r="DA6" s="22">
        <f t="shared" si="25"/>
        <v>0</v>
      </c>
      <c r="DB6" s="22">
        <f t="shared" si="26"/>
        <v>80</v>
      </c>
      <c r="DC6" s="22">
        <f t="shared" si="27"/>
        <v>60</v>
      </c>
      <c r="DE6" s="22">
        <f t="shared" si="49"/>
        <v>0</v>
      </c>
      <c r="DF6" s="22">
        <f t="shared" si="49"/>
        <v>1</v>
      </c>
      <c r="DG6" s="22">
        <f t="shared" si="50"/>
        <v>1</v>
      </c>
      <c r="DH6" s="22">
        <f t="shared" si="51"/>
        <v>1</v>
      </c>
      <c r="DI6" s="22">
        <f t="shared" si="28"/>
        <v>1</v>
      </c>
      <c r="DJ6" s="22">
        <f t="shared" si="28"/>
        <v>1</v>
      </c>
      <c r="DK6" s="22">
        <f t="shared" si="28"/>
        <v>0</v>
      </c>
      <c r="DL6" s="22">
        <f t="shared" si="28"/>
        <v>0</v>
      </c>
      <c r="DM6" s="22">
        <f t="shared" si="28"/>
        <v>0</v>
      </c>
      <c r="DN6" s="22">
        <f t="shared" si="29"/>
        <v>0</v>
      </c>
      <c r="DO6" s="22">
        <f t="shared" si="52"/>
        <v>1</v>
      </c>
      <c r="DP6" s="22">
        <f t="shared" si="52"/>
        <v>0</v>
      </c>
      <c r="DQ6" s="22">
        <f t="shared" si="52"/>
        <v>0</v>
      </c>
      <c r="DR6" s="22">
        <f t="shared" si="53"/>
        <v>0</v>
      </c>
      <c r="DS6" s="22">
        <f t="shared" si="54"/>
        <v>1</v>
      </c>
    </row>
    <row r="7" spans="1:123" s="22" customFormat="1" ht="15.75" thickBot="1">
      <c r="A7" s="98" t="s">
        <v>207</v>
      </c>
      <c r="B7" s="98">
        <v>5</v>
      </c>
      <c r="C7" s="98" t="s">
        <v>212</v>
      </c>
      <c r="D7" s="80" t="s">
        <v>36</v>
      </c>
      <c r="E7" s="31">
        <v>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46" t="s">
        <v>36</v>
      </c>
      <c r="U7" s="81">
        <v>1</v>
      </c>
      <c r="V7" s="81"/>
      <c r="W7" s="81">
        <v>2</v>
      </c>
      <c r="X7" s="81"/>
      <c r="Y7" s="81"/>
      <c r="Z7" s="81"/>
      <c r="AA7" s="81"/>
      <c r="AB7" s="31"/>
      <c r="AC7" s="31"/>
      <c r="AD7" s="31"/>
      <c r="AE7" s="31"/>
      <c r="AF7" s="31"/>
      <c r="AG7" s="31"/>
      <c r="AH7" s="31"/>
      <c r="AI7" s="31"/>
      <c r="AJ7" s="48"/>
      <c r="AK7" s="89"/>
      <c r="AL7" s="31"/>
      <c r="AM7" s="31"/>
      <c r="AN7" s="25"/>
      <c r="AO7" s="25"/>
      <c r="AP7" s="25"/>
      <c r="AQ7" s="25"/>
      <c r="AR7" s="26"/>
      <c r="AS7" s="24"/>
      <c r="AT7" s="24"/>
      <c r="AU7" s="24"/>
      <c r="AV7" s="24"/>
      <c r="AW7" s="24"/>
      <c r="AX7" s="24"/>
      <c r="AY7" s="24"/>
      <c r="AZ7" s="27">
        <f t="shared" si="30"/>
        <v>2</v>
      </c>
      <c r="BA7" s="28">
        <f t="shared" si="0"/>
        <v>2</v>
      </c>
      <c r="BB7" s="29">
        <f t="shared" si="0"/>
        <v>0</v>
      </c>
      <c r="BC7" s="29">
        <f t="shared" si="31"/>
        <v>2</v>
      </c>
      <c r="BD7" s="29">
        <f t="shared" si="1"/>
        <v>2</v>
      </c>
      <c r="BE7" s="29">
        <f t="shared" si="32"/>
        <v>4</v>
      </c>
      <c r="BF7" s="29">
        <f t="shared" si="2"/>
        <v>0</v>
      </c>
      <c r="BG7" s="29">
        <f t="shared" si="33"/>
        <v>4</v>
      </c>
      <c r="BH7" s="29">
        <f t="shared" si="3"/>
        <v>0</v>
      </c>
      <c r="BI7" s="29">
        <f t="shared" si="3"/>
        <v>0</v>
      </c>
      <c r="BJ7" s="29">
        <f t="shared" si="3"/>
        <v>0</v>
      </c>
      <c r="BK7" s="29">
        <f t="shared" si="34"/>
        <v>0</v>
      </c>
      <c r="BL7" s="29">
        <f t="shared" si="34"/>
        <v>0</v>
      </c>
      <c r="BM7" s="29">
        <f t="shared" si="35"/>
        <v>0</v>
      </c>
      <c r="BN7" s="29">
        <f t="shared" si="4"/>
        <v>0</v>
      </c>
      <c r="BO7" s="29">
        <f t="shared" si="4"/>
        <v>0</v>
      </c>
      <c r="BP7" s="29">
        <f t="shared" si="36"/>
        <v>0</v>
      </c>
      <c r="BQ7" s="29">
        <f t="shared" si="37"/>
        <v>0</v>
      </c>
      <c r="BR7" s="29">
        <f t="shared" si="37"/>
        <v>0</v>
      </c>
      <c r="BS7" s="29">
        <f t="shared" si="38"/>
        <v>0</v>
      </c>
      <c r="BT7" s="29">
        <f t="shared" si="5"/>
        <v>0</v>
      </c>
      <c r="BU7" s="30">
        <f t="shared" si="5"/>
        <v>0</v>
      </c>
      <c r="BV7" s="30">
        <f t="shared" si="39"/>
        <v>0</v>
      </c>
      <c r="BX7" s="28">
        <f t="shared" si="40"/>
        <v>320</v>
      </c>
      <c r="BY7" s="29">
        <f t="shared" si="41"/>
        <v>0</v>
      </c>
      <c r="BZ7" s="29">
        <f t="shared" si="42"/>
        <v>0</v>
      </c>
      <c r="CA7" s="29">
        <f t="shared" si="43"/>
        <v>0</v>
      </c>
      <c r="CB7" s="29">
        <f t="shared" si="44"/>
        <v>0</v>
      </c>
      <c r="CC7" s="30">
        <f t="shared" si="45"/>
        <v>320</v>
      </c>
      <c r="CD7" s="156">
        <f t="shared" si="6"/>
        <v>173.33333333333334</v>
      </c>
      <c r="CE7" s="22">
        <f t="shared" si="46"/>
        <v>3</v>
      </c>
      <c r="CF7" s="156">
        <f t="shared" si="7"/>
        <v>133.33333333333334</v>
      </c>
      <c r="CG7" s="22">
        <f t="shared" si="47"/>
        <v>4</v>
      </c>
      <c r="CH7" s="156">
        <f t="shared" si="8"/>
        <v>93.333333333333343</v>
      </c>
      <c r="CI7" s="22">
        <f t="shared" si="48"/>
        <v>5</v>
      </c>
      <c r="CJ7" s="22">
        <f t="shared" si="9"/>
        <v>8.2368082368082369</v>
      </c>
      <c r="CK7" s="22">
        <f t="shared" si="10"/>
        <v>8.2368082368082369</v>
      </c>
      <c r="CM7" s="22">
        <f t="shared" si="11"/>
        <v>22.222222222222221</v>
      </c>
      <c r="CN7" s="22">
        <f t="shared" si="12"/>
        <v>0</v>
      </c>
      <c r="CO7" s="22">
        <f t="shared" si="13"/>
        <v>9.0909090909090917</v>
      </c>
      <c r="CP7" s="22">
        <f t="shared" si="14"/>
        <v>0</v>
      </c>
      <c r="CQ7" s="22">
        <f t="shared" si="15"/>
        <v>0</v>
      </c>
      <c r="CR7" s="22">
        <f t="shared" si="16"/>
        <v>0</v>
      </c>
      <c r="CS7" s="22" t="e">
        <f t="shared" si="17"/>
        <v>#DIV/0!</v>
      </c>
      <c r="CT7" s="22" t="e">
        <f t="shared" si="18"/>
        <v>#DIV/0!</v>
      </c>
      <c r="CU7" s="22" t="e">
        <f t="shared" si="19"/>
        <v>#DIV/0!</v>
      </c>
      <c r="CV7" s="22" t="e">
        <f t="shared" si="20"/>
        <v>#DIV/0!</v>
      </c>
      <c r="CW7" s="22">
        <f t="shared" si="21"/>
        <v>0</v>
      </c>
      <c r="CX7" s="22">
        <f t="shared" si="22"/>
        <v>0</v>
      </c>
      <c r="CY7" s="22" t="e">
        <f t="shared" si="23"/>
        <v>#DIV/0!</v>
      </c>
      <c r="CZ7" s="22">
        <f t="shared" si="24"/>
        <v>0</v>
      </c>
      <c r="DA7" s="22">
        <f t="shared" si="25"/>
        <v>0</v>
      </c>
      <c r="DB7" s="22">
        <f t="shared" si="26"/>
        <v>0</v>
      </c>
      <c r="DC7" s="22">
        <f t="shared" si="27"/>
        <v>0</v>
      </c>
      <c r="DE7" s="22">
        <f t="shared" si="49"/>
        <v>1</v>
      </c>
      <c r="DF7" s="22">
        <f t="shared" si="49"/>
        <v>0</v>
      </c>
      <c r="DG7" s="22">
        <f t="shared" si="50"/>
        <v>1</v>
      </c>
      <c r="DH7" s="22">
        <f t="shared" si="51"/>
        <v>0</v>
      </c>
      <c r="DI7" s="22">
        <f t="shared" si="28"/>
        <v>0</v>
      </c>
      <c r="DJ7" s="22">
        <f t="shared" si="28"/>
        <v>0</v>
      </c>
      <c r="DK7" s="22">
        <f t="shared" si="28"/>
        <v>0</v>
      </c>
      <c r="DL7" s="22">
        <f t="shared" si="28"/>
        <v>0</v>
      </c>
      <c r="DM7" s="22">
        <f t="shared" si="28"/>
        <v>0</v>
      </c>
      <c r="DN7" s="22">
        <f t="shared" si="29"/>
        <v>0</v>
      </c>
      <c r="DO7" s="22">
        <f t="shared" si="52"/>
        <v>0</v>
      </c>
      <c r="DP7" s="22">
        <f t="shared" si="52"/>
        <v>0</v>
      </c>
      <c r="DQ7" s="22">
        <f t="shared" si="52"/>
        <v>0</v>
      </c>
      <c r="DR7" s="22">
        <f t="shared" si="53"/>
        <v>0</v>
      </c>
      <c r="DS7" s="22">
        <f t="shared" si="54"/>
        <v>0</v>
      </c>
    </row>
    <row r="8" spans="1:123" s="22" customFormat="1" ht="15.75" thickBot="1">
      <c r="A8" s="98" t="s">
        <v>207</v>
      </c>
      <c r="B8" s="98">
        <v>6</v>
      </c>
      <c r="C8" s="98" t="s">
        <v>213</v>
      </c>
      <c r="D8" s="80" t="s">
        <v>36</v>
      </c>
      <c r="E8" s="31"/>
      <c r="F8" s="31"/>
      <c r="G8" s="31">
        <v>1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146" t="s">
        <v>36</v>
      </c>
      <c r="U8" s="81"/>
      <c r="V8" s="81"/>
      <c r="W8" s="81"/>
      <c r="X8" s="81"/>
      <c r="Y8" s="81"/>
      <c r="Z8" s="81"/>
      <c r="AA8" s="81"/>
      <c r="AB8" s="31"/>
      <c r="AC8" s="31"/>
      <c r="AD8" s="31"/>
      <c r="AE8" s="31"/>
      <c r="AF8" s="31"/>
      <c r="AG8" s="31"/>
      <c r="AH8" s="31"/>
      <c r="AI8" s="31"/>
      <c r="AJ8" s="48"/>
      <c r="AK8" s="89"/>
      <c r="AL8" s="31"/>
      <c r="AM8" s="92"/>
      <c r="AN8" s="25"/>
      <c r="AO8" s="25"/>
      <c r="AP8" s="25"/>
      <c r="AQ8" s="25"/>
      <c r="AR8" s="26"/>
      <c r="AS8" s="24"/>
      <c r="AT8" s="24"/>
      <c r="AU8" s="24"/>
      <c r="AV8" s="24"/>
      <c r="AW8" s="24"/>
      <c r="AX8" s="24"/>
      <c r="AY8" s="24"/>
      <c r="AZ8" s="27">
        <f t="shared" si="30"/>
        <v>2</v>
      </c>
      <c r="BA8" s="28">
        <f t="shared" si="0"/>
        <v>0</v>
      </c>
      <c r="BB8" s="29">
        <f t="shared" si="0"/>
        <v>0</v>
      </c>
      <c r="BC8" s="29">
        <f t="shared" si="31"/>
        <v>0</v>
      </c>
      <c r="BD8" s="29">
        <f t="shared" si="1"/>
        <v>1</v>
      </c>
      <c r="BE8" s="29">
        <f t="shared" si="32"/>
        <v>1</v>
      </c>
      <c r="BF8" s="29">
        <f t="shared" si="2"/>
        <v>0</v>
      </c>
      <c r="BG8" s="29">
        <f t="shared" si="33"/>
        <v>1</v>
      </c>
      <c r="BH8" s="29">
        <f t="shared" si="3"/>
        <v>0</v>
      </c>
      <c r="BI8" s="29">
        <f t="shared" si="3"/>
        <v>0</v>
      </c>
      <c r="BJ8" s="29">
        <f t="shared" si="3"/>
        <v>0</v>
      </c>
      <c r="BK8" s="29">
        <f t="shared" si="34"/>
        <v>0</v>
      </c>
      <c r="BL8" s="29">
        <f t="shared" si="34"/>
        <v>0</v>
      </c>
      <c r="BM8" s="29">
        <f t="shared" si="35"/>
        <v>0</v>
      </c>
      <c r="BN8" s="29">
        <f t="shared" si="4"/>
        <v>0</v>
      </c>
      <c r="BO8" s="29">
        <f t="shared" si="4"/>
        <v>0</v>
      </c>
      <c r="BP8" s="29">
        <f t="shared" si="36"/>
        <v>0</v>
      </c>
      <c r="BQ8" s="29">
        <f t="shared" si="37"/>
        <v>0</v>
      </c>
      <c r="BR8" s="29">
        <f t="shared" si="37"/>
        <v>0</v>
      </c>
      <c r="BS8" s="29">
        <f t="shared" si="38"/>
        <v>0</v>
      </c>
      <c r="BT8" s="29">
        <f t="shared" si="5"/>
        <v>0</v>
      </c>
      <c r="BU8" s="30">
        <f t="shared" si="5"/>
        <v>0</v>
      </c>
      <c r="BV8" s="30">
        <f t="shared" si="39"/>
        <v>0</v>
      </c>
      <c r="BX8" s="28">
        <f t="shared" si="40"/>
        <v>60</v>
      </c>
      <c r="BY8" s="29">
        <f t="shared" si="41"/>
        <v>0</v>
      </c>
      <c r="BZ8" s="29">
        <f t="shared" si="42"/>
        <v>0</v>
      </c>
      <c r="CA8" s="29">
        <f t="shared" si="43"/>
        <v>0</v>
      </c>
      <c r="CB8" s="29">
        <f t="shared" si="44"/>
        <v>0</v>
      </c>
      <c r="CC8" s="30">
        <f t="shared" si="45"/>
        <v>60</v>
      </c>
      <c r="CD8" s="156">
        <f t="shared" si="6"/>
        <v>-86.666666666666657</v>
      </c>
      <c r="CE8" s="22" t="str">
        <f t="shared" si="46"/>
        <v>NAO</v>
      </c>
      <c r="CF8" s="156">
        <f t="shared" si="7"/>
        <v>-126.66666666666666</v>
      </c>
      <c r="CG8" s="22" t="str">
        <f t="shared" si="47"/>
        <v>NAO</v>
      </c>
      <c r="CH8" s="156">
        <f t="shared" si="8"/>
        <v>-166.66666666666666</v>
      </c>
      <c r="CI8" s="22" t="str">
        <f t="shared" si="48"/>
        <v>NAO</v>
      </c>
      <c r="CJ8" s="22">
        <f t="shared" si="9"/>
        <v>1.5444015444015444</v>
      </c>
      <c r="CK8" s="22">
        <f t="shared" si="10"/>
        <v>1.5444015444015444</v>
      </c>
      <c r="CM8" s="22">
        <f t="shared" si="11"/>
        <v>0</v>
      </c>
      <c r="CN8" s="22">
        <f t="shared" si="12"/>
        <v>0</v>
      </c>
      <c r="CO8" s="22">
        <f t="shared" si="13"/>
        <v>4.5454545454545459</v>
      </c>
      <c r="CP8" s="22">
        <f t="shared" si="14"/>
        <v>0</v>
      </c>
      <c r="CQ8" s="22">
        <f t="shared" si="15"/>
        <v>0</v>
      </c>
      <c r="CR8" s="22">
        <f t="shared" si="16"/>
        <v>0</v>
      </c>
      <c r="CS8" s="22" t="e">
        <f t="shared" si="17"/>
        <v>#DIV/0!</v>
      </c>
      <c r="CT8" s="22" t="e">
        <f t="shared" si="18"/>
        <v>#DIV/0!</v>
      </c>
      <c r="CU8" s="22" t="e">
        <f t="shared" si="19"/>
        <v>#DIV/0!</v>
      </c>
      <c r="CV8" s="22" t="e">
        <f t="shared" si="20"/>
        <v>#DIV/0!</v>
      </c>
      <c r="CW8" s="22">
        <f t="shared" si="21"/>
        <v>0</v>
      </c>
      <c r="CX8" s="22">
        <f t="shared" si="22"/>
        <v>0</v>
      </c>
      <c r="CY8" s="22" t="e">
        <f t="shared" si="23"/>
        <v>#DIV/0!</v>
      </c>
      <c r="CZ8" s="22">
        <f t="shared" si="24"/>
        <v>0</v>
      </c>
      <c r="DA8" s="22">
        <f t="shared" si="25"/>
        <v>0</v>
      </c>
      <c r="DB8" s="22">
        <f t="shared" si="26"/>
        <v>0</v>
      </c>
      <c r="DC8" s="22">
        <f t="shared" si="27"/>
        <v>0</v>
      </c>
      <c r="DE8" s="22">
        <f t="shared" si="49"/>
        <v>0</v>
      </c>
      <c r="DF8" s="22">
        <f t="shared" si="49"/>
        <v>0</v>
      </c>
      <c r="DG8" s="22">
        <f t="shared" si="50"/>
        <v>1</v>
      </c>
      <c r="DH8" s="22">
        <f t="shared" si="51"/>
        <v>0</v>
      </c>
      <c r="DI8" s="22">
        <f t="shared" si="28"/>
        <v>0</v>
      </c>
      <c r="DJ8" s="22">
        <f t="shared" si="28"/>
        <v>0</v>
      </c>
      <c r="DK8" s="22">
        <f t="shared" si="28"/>
        <v>0</v>
      </c>
      <c r="DL8" s="22">
        <f t="shared" si="28"/>
        <v>0</v>
      </c>
      <c r="DM8" s="22">
        <f t="shared" si="28"/>
        <v>0</v>
      </c>
      <c r="DN8" s="22">
        <f t="shared" si="29"/>
        <v>0</v>
      </c>
      <c r="DO8" s="22">
        <f t="shared" si="52"/>
        <v>0</v>
      </c>
      <c r="DP8" s="22">
        <f t="shared" si="52"/>
        <v>0</v>
      </c>
      <c r="DQ8" s="22">
        <f t="shared" si="52"/>
        <v>0</v>
      </c>
      <c r="DR8" s="22">
        <f t="shared" si="53"/>
        <v>0</v>
      </c>
      <c r="DS8" s="22">
        <f t="shared" si="54"/>
        <v>0</v>
      </c>
    </row>
    <row r="9" spans="1:123" s="22" customFormat="1" ht="15.75" thickBot="1">
      <c r="A9" s="98" t="s">
        <v>207</v>
      </c>
      <c r="B9" s="98">
        <v>7</v>
      </c>
      <c r="C9" s="98" t="s">
        <v>214</v>
      </c>
      <c r="D9" s="80" t="s">
        <v>70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146" t="s">
        <v>70</v>
      </c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48"/>
      <c r="AK9" s="89"/>
      <c r="AL9" s="31"/>
      <c r="AM9" s="82"/>
      <c r="AN9" s="25"/>
      <c r="AO9" s="25"/>
      <c r="AP9" s="25"/>
      <c r="AQ9" s="25"/>
      <c r="AR9" s="26"/>
      <c r="AS9" s="24"/>
      <c r="AT9" s="24"/>
      <c r="AU9" s="24"/>
      <c r="AV9" s="24"/>
      <c r="AW9" s="24"/>
      <c r="AX9" s="24"/>
      <c r="AY9" s="24"/>
      <c r="AZ9" s="27">
        <f t="shared" si="30"/>
        <v>0</v>
      </c>
      <c r="BA9" s="28">
        <f t="shared" si="0"/>
        <v>0</v>
      </c>
      <c r="BB9" s="29">
        <f t="shared" si="0"/>
        <v>0</v>
      </c>
      <c r="BC9" s="29">
        <f t="shared" si="31"/>
        <v>0</v>
      </c>
      <c r="BD9" s="29">
        <f t="shared" si="1"/>
        <v>0</v>
      </c>
      <c r="BE9" s="29">
        <f t="shared" si="32"/>
        <v>0</v>
      </c>
      <c r="BF9" s="29">
        <f t="shared" si="2"/>
        <v>0</v>
      </c>
      <c r="BG9" s="29">
        <f t="shared" si="33"/>
        <v>0</v>
      </c>
      <c r="BH9" s="29">
        <f t="shared" si="3"/>
        <v>0</v>
      </c>
      <c r="BI9" s="29">
        <f t="shared" si="3"/>
        <v>0</v>
      </c>
      <c r="BJ9" s="29">
        <f t="shared" si="3"/>
        <v>0</v>
      </c>
      <c r="BK9" s="29">
        <f t="shared" si="34"/>
        <v>0</v>
      </c>
      <c r="BL9" s="29">
        <f t="shared" si="34"/>
        <v>0</v>
      </c>
      <c r="BM9" s="29">
        <f t="shared" si="35"/>
        <v>0</v>
      </c>
      <c r="BN9" s="29">
        <f t="shared" si="4"/>
        <v>0</v>
      </c>
      <c r="BO9" s="29">
        <f t="shared" si="4"/>
        <v>0</v>
      </c>
      <c r="BP9" s="29">
        <f t="shared" si="36"/>
        <v>0</v>
      </c>
      <c r="BQ9" s="29">
        <f t="shared" si="37"/>
        <v>0</v>
      </c>
      <c r="BR9" s="29">
        <f t="shared" si="37"/>
        <v>0</v>
      </c>
      <c r="BS9" s="29">
        <f t="shared" si="38"/>
        <v>0</v>
      </c>
      <c r="BT9" s="29">
        <f t="shared" si="5"/>
        <v>0</v>
      </c>
      <c r="BU9" s="30">
        <f t="shared" si="5"/>
        <v>0</v>
      </c>
      <c r="BV9" s="30">
        <f t="shared" si="39"/>
        <v>0</v>
      </c>
      <c r="BX9" s="28">
        <f t="shared" si="40"/>
        <v>0</v>
      </c>
      <c r="BY9" s="29">
        <f t="shared" si="41"/>
        <v>0</v>
      </c>
      <c r="BZ9" s="29">
        <f t="shared" si="42"/>
        <v>0</v>
      </c>
      <c r="CA9" s="29">
        <f t="shared" si="43"/>
        <v>0</v>
      </c>
      <c r="CB9" s="29">
        <f t="shared" si="44"/>
        <v>0</v>
      </c>
      <c r="CC9" s="30" t="str">
        <f t="shared" si="45"/>
        <v/>
      </c>
      <c r="CD9" s="156" t="e">
        <f t="shared" si="6"/>
        <v>#VALUE!</v>
      </c>
      <c r="CE9" s="22" t="str">
        <f t="shared" si="46"/>
        <v xml:space="preserve"> </v>
      </c>
      <c r="CF9" s="156" t="e">
        <f t="shared" si="7"/>
        <v>#VALUE!</v>
      </c>
      <c r="CG9" s="22" t="str">
        <f t="shared" si="47"/>
        <v xml:space="preserve"> </v>
      </c>
      <c r="CH9" s="156" t="e">
        <f t="shared" si="8"/>
        <v>#VALUE!</v>
      </c>
      <c r="CI9" s="22" t="str">
        <f t="shared" si="48"/>
        <v xml:space="preserve"> </v>
      </c>
      <c r="CJ9" s="22" t="e">
        <f t="shared" si="9"/>
        <v>#VALUE!</v>
      </c>
      <c r="CK9" s="22" t="e">
        <f t="shared" si="10"/>
        <v>#VALUE!</v>
      </c>
      <c r="CM9" s="22">
        <f t="shared" si="11"/>
        <v>0</v>
      </c>
      <c r="CN9" s="22">
        <f t="shared" si="12"/>
        <v>0</v>
      </c>
      <c r="CO9" s="22">
        <f t="shared" si="13"/>
        <v>0</v>
      </c>
      <c r="CP9" s="22">
        <f t="shared" si="14"/>
        <v>0</v>
      </c>
      <c r="CQ9" s="22">
        <f t="shared" si="15"/>
        <v>0</v>
      </c>
      <c r="CR9" s="22">
        <f t="shared" si="16"/>
        <v>0</v>
      </c>
      <c r="CS9" s="22" t="e">
        <f t="shared" si="17"/>
        <v>#DIV/0!</v>
      </c>
      <c r="CT9" s="22" t="e">
        <f t="shared" si="18"/>
        <v>#DIV/0!</v>
      </c>
      <c r="CU9" s="22" t="e">
        <f t="shared" si="19"/>
        <v>#DIV/0!</v>
      </c>
      <c r="CV9" s="22" t="e">
        <f t="shared" si="20"/>
        <v>#DIV/0!</v>
      </c>
      <c r="CW9" s="22">
        <f t="shared" si="21"/>
        <v>0</v>
      </c>
      <c r="CX9" s="22">
        <f t="shared" si="22"/>
        <v>0</v>
      </c>
      <c r="CY9" s="22" t="e">
        <f t="shared" si="23"/>
        <v>#DIV/0!</v>
      </c>
      <c r="CZ9" s="22">
        <f t="shared" si="24"/>
        <v>0</v>
      </c>
      <c r="DA9" s="22">
        <f t="shared" si="25"/>
        <v>0</v>
      </c>
      <c r="DB9" s="22">
        <f t="shared" si="26"/>
        <v>0</v>
      </c>
      <c r="DC9" s="22">
        <f t="shared" si="27"/>
        <v>0</v>
      </c>
      <c r="DE9" s="22">
        <f t="shared" si="49"/>
        <v>0</v>
      </c>
      <c r="DF9" s="22">
        <f t="shared" si="49"/>
        <v>0</v>
      </c>
      <c r="DG9" s="22">
        <f t="shared" si="50"/>
        <v>0</v>
      </c>
      <c r="DH9" s="22">
        <f t="shared" si="51"/>
        <v>0</v>
      </c>
      <c r="DI9" s="22">
        <f t="shared" si="28"/>
        <v>0</v>
      </c>
      <c r="DJ9" s="22">
        <f t="shared" si="28"/>
        <v>0</v>
      </c>
      <c r="DK9" s="22">
        <f t="shared" si="28"/>
        <v>0</v>
      </c>
      <c r="DL9" s="22">
        <f t="shared" si="28"/>
        <v>0</v>
      </c>
      <c r="DM9" s="22">
        <f t="shared" si="28"/>
        <v>0</v>
      </c>
      <c r="DN9" s="22">
        <f t="shared" si="29"/>
        <v>0</v>
      </c>
      <c r="DO9" s="22">
        <f t="shared" si="52"/>
        <v>0</v>
      </c>
      <c r="DP9" s="22">
        <f t="shared" si="52"/>
        <v>0</v>
      </c>
      <c r="DQ9" s="22">
        <f t="shared" si="52"/>
        <v>0</v>
      </c>
      <c r="DR9" s="22">
        <f t="shared" si="53"/>
        <v>0</v>
      </c>
      <c r="DS9" s="22">
        <f t="shared" si="54"/>
        <v>0</v>
      </c>
    </row>
    <row r="10" spans="1:123" s="22" customFormat="1" ht="15.75" thickBot="1">
      <c r="A10" s="98" t="s">
        <v>207</v>
      </c>
      <c r="B10" s="98">
        <v>8</v>
      </c>
      <c r="C10" s="98" t="s">
        <v>215</v>
      </c>
      <c r="D10" s="80" t="s">
        <v>70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46" t="s">
        <v>70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48"/>
      <c r="AK10" s="89"/>
      <c r="AL10" s="31"/>
      <c r="AM10" s="31"/>
      <c r="AN10" s="25"/>
      <c r="AO10" s="25"/>
      <c r="AP10" s="25"/>
      <c r="AQ10" s="25"/>
      <c r="AR10" s="26"/>
      <c r="AS10" s="24"/>
      <c r="AT10" s="24"/>
      <c r="AU10" s="24"/>
      <c r="AV10" s="24"/>
      <c r="AW10" s="24"/>
      <c r="AX10" s="24"/>
      <c r="AY10" s="24"/>
      <c r="AZ10" s="27">
        <f t="shared" si="30"/>
        <v>0</v>
      </c>
      <c r="BA10" s="28">
        <f t="shared" si="0"/>
        <v>0</v>
      </c>
      <c r="BB10" s="29">
        <f t="shared" si="0"/>
        <v>0</v>
      </c>
      <c r="BC10" s="29">
        <f t="shared" si="31"/>
        <v>0</v>
      </c>
      <c r="BD10" s="29">
        <f t="shared" si="1"/>
        <v>0</v>
      </c>
      <c r="BE10" s="29">
        <f t="shared" si="32"/>
        <v>0</v>
      </c>
      <c r="BF10" s="29">
        <f t="shared" si="2"/>
        <v>0</v>
      </c>
      <c r="BG10" s="29">
        <f t="shared" si="33"/>
        <v>0</v>
      </c>
      <c r="BH10" s="29">
        <f t="shared" si="3"/>
        <v>0</v>
      </c>
      <c r="BI10" s="29">
        <f t="shared" si="3"/>
        <v>0</v>
      </c>
      <c r="BJ10" s="29">
        <f t="shared" si="3"/>
        <v>0</v>
      </c>
      <c r="BK10" s="29">
        <f t="shared" si="34"/>
        <v>0</v>
      </c>
      <c r="BL10" s="29">
        <f t="shared" si="34"/>
        <v>0</v>
      </c>
      <c r="BM10" s="29">
        <f t="shared" si="35"/>
        <v>0</v>
      </c>
      <c r="BN10" s="29">
        <f t="shared" si="4"/>
        <v>0</v>
      </c>
      <c r="BO10" s="29">
        <f t="shared" si="4"/>
        <v>0</v>
      </c>
      <c r="BP10" s="29">
        <f t="shared" si="36"/>
        <v>0</v>
      </c>
      <c r="BQ10" s="29">
        <f t="shared" si="37"/>
        <v>0</v>
      </c>
      <c r="BR10" s="29">
        <f t="shared" si="37"/>
        <v>0</v>
      </c>
      <c r="BS10" s="29">
        <f t="shared" si="38"/>
        <v>0</v>
      </c>
      <c r="BT10" s="29">
        <f t="shared" si="5"/>
        <v>0</v>
      </c>
      <c r="BU10" s="30">
        <f t="shared" si="5"/>
        <v>0</v>
      </c>
      <c r="BV10" s="30">
        <f t="shared" si="39"/>
        <v>0</v>
      </c>
      <c r="BX10" s="28">
        <f t="shared" si="40"/>
        <v>0</v>
      </c>
      <c r="BY10" s="29">
        <f t="shared" si="41"/>
        <v>0</v>
      </c>
      <c r="BZ10" s="29">
        <f t="shared" si="42"/>
        <v>0</v>
      </c>
      <c r="CA10" s="29">
        <f t="shared" si="43"/>
        <v>0</v>
      </c>
      <c r="CB10" s="29">
        <f t="shared" si="44"/>
        <v>0</v>
      </c>
      <c r="CC10" s="30" t="str">
        <f t="shared" si="45"/>
        <v/>
      </c>
      <c r="CD10" s="156" t="e">
        <f t="shared" si="6"/>
        <v>#VALUE!</v>
      </c>
      <c r="CE10" s="22" t="str">
        <f t="shared" si="46"/>
        <v xml:space="preserve"> </v>
      </c>
      <c r="CF10" s="156" t="e">
        <f t="shared" si="7"/>
        <v>#VALUE!</v>
      </c>
      <c r="CG10" s="22" t="str">
        <f t="shared" si="47"/>
        <v xml:space="preserve"> </v>
      </c>
      <c r="CH10" s="156" t="e">
        <f t="shared" si="8"/>
        <v>#VALUE!</v>
      </c>
      <c r="CI10" s="22" t="str">
        <f t="shared" si="48"/>
        <v xml:space="preserve"> </v>
      </c>
      <c r="CJ10" s="22" t="e">
        <f t="shared" si="9"/>
        <v>#VALUE!</v>
      </c>
      <c r="CK10" s="22" t="e">
        <f t="shared" si="10"/>
        <v>#VALUE!</v>
      </c>
      <c r="CM10" s="22">
        <f t="shared" si="11"/>
        <v>0</v>
      </c>
      <c r="CN10" s="22">
        <f t="shared" si="12"/>
        <v>0</v>
      </c>
      <c r="CO10" s="22">
        <f t="shared" si="13"/>
        <v>0</v>
      </c>
      <c r="CP10" s="22">
        <f t="shared" si="14"/>
        <v>0</v>
      </c>
      <c r="CQ10" s="22">
        <f t="shared" si="15"/>
        <v>0</v>
      </c>
      <c r="CR10" s="22">
        <f t="shared" si="16"/>
        <v>0</v>
      </c>
      <c r="CS10" s="22" t="e">
        <f t="shared" si="17"/>
        <v>#DIV/0!</v>
      </c>
      <c r="CT10" s="22" t="e">
        <f t="shared" si="18"/>
        <v>#DIV/0!</v>
      </c>
      <c r="CU10" s="22" t="e">
        <f t="shared" si="19"/>
        <v>#DIV/0!</v>
      </c>
      <c r="CV10" s="22" t="e">
        <f t="shared" si="20"/>
        <v>#DIV/0!</v>
      </c>
      <c r="CW10" s="22">
        <f t="shared" si="21"/>
        <v>0</v>
      </c>
      <c r="CX10" s="22">
        <f t="shared" si="22"/>
        <v>0</v>
      </c>
      <c r="CY10" s="22" t="e">
        <f t="shared" si="23"/>
        <v>#DIV/0!</v>
      </c>
      <c r="CZ10" s="22">
        <f t="shared" si="24"/>
        <v>0</v>
      </c>
      <c r="DA10" s="22">
        <f t="shared" si="25"/>
        <v>0</v>
      </c>
      <c r="DB10" s="22">
        <f t="shared" si="26"/>
        <v>0</v>
      </c>
      <c r="DC10" s="22">
        <f t="shared" si="27"/>
        <v>0</v>
      </c>
      <c r="DE10" s="22">
        <f t="shared" si="49"/>
        <v>0</v>
      </c>
      <c r="DF10" s="22">
        <f t="shared" si="49"/>
        <v>0</v>
      </c>
      <c r="DG10" s="22">
        <f t="shared" si="50"/>
        <v>0</v>
      </c>
      <c r="DH10" s="22">
        <f t="shared" si="51"/>
        <v>0</v>
      </c>
      <c r="DI10" s="22">
        <f t="shared" si="28"/>
        <v>0</v>
      </c>
      <c r="DJ10" s="22">
        <f t="shared" si="28"/>
        <v>0</v>
      </c>
      <c r="DK10" s="22">
        <f t="shared" si="28"/>
        <v>0</v>
      </c>
      <c r="DL10" s="22">
        <f t="shared" si="28"/>
        <v>0</v>
      </c>
      <c r="DM10" s="22">
        <f t="shared" si="28"/>
        <v>0</v>
      </c>
      <c r="DN10" s="22">
        <f t="shared" si="29"/>
        <v>0</v>
      </c>
      <c r="DO10" s="22">
        <f t="shared" si="52"/>
        <v>0</v>
      </c>
      <c r="DP10" s="22">
        <f t="shared" si="52"/>
        <v>0</v>
      </c>
      <c r="DQ10" s="22">
        <f t="shared" si="52"/>
        <v>0</v>
      </c>
      <c r="DR10" s="22">
        <f t="shared" si="53"/>
        <v>0</v>
      </c>
      <c r="DS10" s="22">
        <f t="shared" si="54"/>
        <v>0</v>
      </c>
    </row>
    <row r="11" spans="1:123" s="22" customFormat="1" ht="15.75" thickBot="1">
      <c r="A11" s="98" t="s">
        <v>207</v>
      </c>
      <c r="B11" s="98">
        <v>9</v>
      </c>
      <c r="C11" s="98" t="s">
        <v>216</v>
      </c>
      <c r="D11" s="80" t="s">
        <v>36</v>
      </c>
      <c r="E11" s="31"/>
      <c r="F11" s="31"/>
      <c r="G11" s="31"/>
      <c r="H11" s="31">
        <v>5</v>
      </c>
      <c r="I11" s="31"/>
      <c r="J11" s="31"/>
      <c r="K11" s="31"/>
      <c r="L11" s="31"/>
      <c r="M11" s="31"/>
      <c r="N11" s="31"/>
      <c r="O11" s="31"/>
      <c r="P11" s="31"/>
      <c r="Q11" s="31"/>
      <c r="R11" s="31">
        <v>1</v>
      </c>
      <c r="S11" s="31"/>
      <c r="T11" s="146" t="s">
        <v>36</v>
      </c>
      <c r="U11" s="81"/>
      <c r="V11" s="81"/>
      <c r="W11" s="81"/>
      <c r="X11" s="81"/>
      <c r="Y11" s="81"/>
      <c r="Z11" s="81">
        <v>1</v>
      </c>
      <c r="AA11" s="81"/>
      <c r="AB11" s="31"/>
      <c r="AC11" s="31"/>
      <c r="AD11" s="31"/>
      <c r="AE11" s="31"/>
      <c r="AF11" s="31"/>
      <c r="AG11" s="31"/>
      <c r="AH11" s="31"/>
      <c r="AI11" s="31"/>
      <c r="AJ11" s="48"/>
      <c r="AK11" s="89"/>
      <c r="AL11" s="31"/>
      <c r="AM11" s="31"/>
      <c r="AN11" s="25"/>
      <c r="AO11" s="25"/>
      <c r="AP11" s="25"/>
      <c r="AQ11" s="25"/>
      <c r="AR11" s="26"/>
      <c r="AS11" s="24"/>
      <c r="AT11" s="24"/>
      <c r="AU11" s="24"/>
      <c r="AV11" s="24"/>
      <c r="AW11" s="24"/>
      <c r="AX11" s="24"/>
      <c r="AY11" s="24"/>
      <c r="AZ11" s="27">
        <f t="shared" si="30"/>
        <v>2</v>
      </c>
      <c r="BA11" s="28">
        <f t="shared" si="0"/>
        <v>0</v>
      </c>
      <c r="BB11" s="29">
        <f t="shared" si="0"/>
        <v>0</v>
      </c>
      <c r="BC11" s="29">
        <f t="shared" si="31"/>
        <v>0</v>
      </c>
      <c r="BD11" s="29">
        <f t="shared" si="1"/>
        <v>0</v>
      </c>
      <c r="BE11" s="29">
        <f t="shared" si="32"/>
        <v>0</v>
      </c>
      <c r="BF11" s="29">
        <f t="shared" si="2"/>
        <v>5</v>
      </c>
      <c r="BG11" s="29">
        <f t="shared" si="33"/>
        <v>5</v>
      </c>
      <c r="BH11" s="29">
        <f t="shared" si="3"/>
        <v>0</v>
      </c>
      <c r="BI11" s="29">
        <f t="shared" si="3"/>
        <v>1</v>
      </c>
      <c r="BJ11" s="29">
        <f t="shared" si="3"/>
        <v>0</v>
      </c>
      <c r="BK11" s="29">
        <f t="shared" si="34"/>
        <v>0</v>
      </c>
      <c r="BL11" s="29">
        <f t="shared" si="34"/>
        <v>0</v>
      </c>
      <c r="BM11" s="29">
        <f t="shared" si="35"/>
        <v>0</v>
      </c>
      <c r="BN11" s="29">
        <f t="shared" si="4"/>
        <v>0</v>
      </c>
      <c r="BO11" s="29">
        <f t="shared" si="4"/>
        <v>0</v>
      </c>
      <c r="BP11" s="29">
        <f t="shared" si="36"/>
        <v>0</v>
      </c>
      <c r="BQ11" s="29">
        <f t="shared" si="37"/>
        <v>0</v>
      </c>
      <c r="BR11" s="29">
        <f t="shared" si="37"/>
        <v>0</v>
      </c>
      <c r="BS11" s="29">
        <f t="shared" si="38"/>
        <v>0</v>
      </c>
      <c r="BT11" s="29">
        <f t="shared" si="5"/>
        <v>1</v>
      </c>
      <c r="BU11" s="30">
        <f t="shared" si="5"/>
        <v>0</v>
      </c>
      <c r="BV11" s="30">
        <f t="shared" si="39"/>
        <v>0</v>
      </c>
      <c r="BX11" s="28">
        <f t="shared" si="40"/>
        <v>200</v>
      </c>
      <c r="BY11" s="29">
        <f t="shared" si="41"/>
        <v>10</v>
      </c>
      <c r="BZ11" s="29">
        <f t="shared" si="42"/>
        <v>0</v>
      </c>
      <c r="CA11" s="29">
        <f t="shared" si="43"/>
        <v>0</v>
      </c>
      <c r="CB11" s="29">
        <f t="shared" si="44"/>
        <v>25</v>
      </c>
      <c r="CC11" s="30">
        <f t="shared" si="45"/>
        <v>235</v>
      </c>
      <c r="CD11" s="156">
        <f t="shared" si="6"/>
        <v>88.333333333333343</v>
      </c>
      <c r="CE11" s="22">
        <f t="shared" si="46"/>
        <v>3</v>
      </c>
      <c r="CF11" s="156">
        <f t="shared" si="7"/>
        <v>48.333333333333343</v>
      </c>
      <c r="CG11" s="22">
        <f t="shared" si="47"/>
        <v>4</v>
      </c>
      <c r="CH11" s="156">
        <f t="shared" si="8"/>
        <v>8.3333333333333428</v>
      </c>
      <c r="CI11" s="22">
        <f t="shared" si="48"/>
        <v>5</v>
      </c>
      <c r="CJ11" s="22">
        <f t="shared" si="9"/>
        <v>6.0489060489060487</v>
      </c>
      <c r="CK11" s="22">
        <f t="shared" si="10"/>
        <v>6.0489060489060487</v>
      </c>
      <c r="CM11" s="22">
        <f t="shared" si="11"/>
        <v>0</v>
      </c>
      <c r="CN11" s="22">
        <f t="shared" si="12"/>
        <v>0</v>
      </c>
      <c r="CO11" s="22">
        <f t="shared" si="13"/>
        <v>0</v>
      </c>
      <c r="CP11" s="22">
        <f t="shared" si="14"/>
        <v>62.5</v>
      </c>
      <c r="CQ11" s="22">
        <f t="shared" si="15"/>
        <v>0</v>
      </c>
      <c r="CR11" s="22">
        <f t="shared" si="16"/>
        <v>25</v>
      </c>
      <c r="CS11" s="22" t="e">
        <f t="shared" si="17"/>
        <v>#DIV/0!</v>
      </c>
      <c r="CT11" s="22" t="e">
        <f t="shared" si="18"/>
        <v>#DIV/0!</v>
      </c>
      <c r="CU11" s="22" t="e">
        <f t="shared" si="19"/>
        <v>#DIV/0!</v>
      </c>
      <c r="CV11" s="22" t="e">
        <f t="shared" si="20"/>
        <v>#DIV/0!</v>
      </c>
      <c r="CW11" s="22">
        <f t="shared" si="21"/>
        <v>0</v>
      </c>
      <c r="CX11" s="22">
        <f t="shared" si="22"/>
        <v>0</v>
      </c>
      <c r="CY11" s="22" t="e">
        <f t="shared" si="23"/>
        <v>#DIV/0!</v>
      </c>
      <c r="CZ11" s="22">
        <f t="shared" si="24"/>
        <v>0</v>
      </c>
      <c r="DA11" s="22">
        <f t="shared" si="25"/>
        <v>100</v>
      </c>
      <c r="DB11" s="22">
        <f t="shared" si="26"/>
        <v>0</v>
      </c>
      <c r="DC11" s="22">
        <f t="shared" si="27"/>
        <v>0</v>
      </c>
      <c r="DE11" s="22">
        <f t="shared" si="49"/>
        <v>0</v>
      </c>
      <c r="DF11" s="22">
        <f t="shared" si="49"/>
        <v>0</v>
      </c>
      <c r="DG11" s="22">
        <f t="shared" si="50"/>
        <v>0</v>
      </c>
      <c r="DH11" s="22">
        <f t="shared" si="51"/>
        <v>1</v>
      </c>
      <c r="DI11" s="22">
        <f t="shared" si="28"/>
        <v>0</v>
      </c>
      <c r="DJ11" s="22">
        <f t="shared" si="28"/>
        <v>1</v>
      </c>
      <c r="DK11" s="22">
        <f t="shared" si="28"/>
        <v>0</v>
      </c>
      <c r="DL11" s="22">
        <f t="shared" si="28"/>
        <v>0</v>
      </c>
      <c r="DM11" s="22">
        <f t="shared" si="28"/>
        <v>0</v>
      </c>
      <c r="DN11" s="22">
        <f t="shared" si="29"/>
        <v>0</v>
      </c>
      <c r="DO11" s="22">
        <f t="shared" si="52"/>
        <v>0</v>
      </c>
      <c r="DP11" s="22">
        <f t="shared" si="52"/>
        <v>0</v>
      </c>
      <c r="DQ11" s="22">
        <f t="shared" si="52"/>
        <v>0</v>
      </c>
      <c r="DR11" s="22">
        <f t="shared" si="53"/>
        <v>1</v>
      </c>
      <c r="DS11" s="22">
        <f t="shared" si="54"/>
        <v>0</v>
      </c>
    </row>
    <row r="12" spans="1:123" s="22" customFormat="1" ht="15.75" thickBot="1">
      <c r="A12" s="98" t="s">
        <v>207</v>
      </c>
      <c r="B12" s="98">
        <v>10</v>
      </c>
      <c r="C12" s="98" t="s">
        <v>217</v>
      </c>
      <c r="D12" s="80" t="s">
        <v>36</v>
      </c>
      <c r="E12" s="31"/>
      <c r="F12" s="31">
        <v>1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146" t="s">
        <v>36</v>
      </c>
      <c r="U12" s="81"/>
      <c r="V12" s="81"/>
      <c r="W12" s="81">
        <v>1</v>
      </c>
      <c r="X12" s="81"/>
      <c r="Y12" s="81"/>
      <c r="Z12" s="81"/>
      <c r="AA12" s="81"/>
      <c r="AB12" s="31"/>
      <c r="AC12" s="31"/>
      <c r="AD12" s="31"/>
      <c r="AE12" s="31"/>
      <c r="AF12" s="31"/>
      <c r="AG12" s="31"/>
      <c r="AH12" s="31"/>
      <c r="AI12" s="31"/>
      <c r="AJ12" s="48"/>
      <c r="AK12" s="89"/>
      <c r="AL12" s="31"/>
      <c r="AM12" s="31"/>
      <c r="AN12" s="25"/>
      <c r="AO12" s="25"/>
      <c r="AP12" s="25"/>
      <c r="AQ12" s="25"/>
      <c r="AR12" s="26"/>
      <c r="AS12" s="24"/>
      <c r="AT12" s="24"/>
      <c r="AU12" s="24"/>
      <c r="AV12" s="24"/>
      <c r="AW12" s="24"/>
      <c r="AX12" s="24"/>
      <c r="AY12" s="24"/>
      <c r="AZ12" s="27">
        <f t="shared" si="30"/>
        <v>2</v>
      </c>
      <c r="BA12" s="28">
        <f t="shared" si="0"/>
        <v>0</v>
      </c>
      <c r="BB12" s="29">
        <f t="shared" si="0"/>
        <v>1</v>
      </c>
      <c r="BC12" s="29">
        <f t="shared" si="31"/>
        <v>1</v>
      </c>
      <c r="BD12" s="29">
        <f t="shared" si="1"/>
        <v>1</v>
      </c>
      <c r="BE12" s="29">
        <f t="shared" si="32"/>
        <v>2</v>
      </c>
      <c r="BF12" s="29">
        <f t="shared" si="2"/>
        <v>0</v>
      </c>
      <c r="BG12" s="29">
        <f t="shared" si="33"/>
        <v>2</v>
      </c>
      <c r="BH12" s="29">
        <f t="shared" si="3"/>
        <v>0</v>
      </c>
      <c r="BI12" s="29">
        <f t="shared" si="3"/>
        <v>0</v>
      </c>
      <c r="BJ12" s="29">
        <f t="shared" si="3"/>
        <v>0</v>
      </c>
      <c r="BK12" s="29">
        <f t="shared" si="34"/>
        <v>0</v>
      </c>
      <c r="BL12" s="29">
        <f t="shared" si="34"/>
        <v>0</v>
      </c>
      <c r="BM12" s="29">
        <f t="shared" si="35"/>
        <v>0</v>
      </c>
      <c r="BN12" s="29">
        <f t="shared" si="4"/>
        <v>0</v>
      </c>
      <c r="BO12" s="29">
        <f t="shared" si="4"/>
        <v>0</v>
      </c>
      <c r="BP12" s="29">
        <f t="shared" si="36"/>
        <v>0</v>
      </c>
      <c r="BQ12" s="29">
        <f t="shared" si="37"/>
        <v>0</v>
      </c>
      <c r="BR12" s="29">
        <f t="shared" si="37"/>
        <v>0</v>
      </c>
      <c r="BS12" s="29">
        <f t="shared" si="38"/>
        <v>0</v>
      </c>
      <c r="BT12" s="29">
        <f t="shared" si="5"/>
        <v>0</v>
      </c>
      <c r="BU12" s="30">
        <f t="shared" si="5"/>
        <v>0</v>
      </c>
      <c r="BV12" s="30">
        <f t="shared" si="39"/>
        <v>0</v>
      </c>
      <c r="BX12" s="28">
        <f t="shared" si="40"/>
        <v>140</v>
      </c>
      <c r="BY12" s="29">
        <f t="shared" si="41"/>
        <v>0</v>
      </c>
      <c r="BZ12" s="29">
        <f t="shared" si="42"/>
        <v>0</v>
      </c>
      <c r="CA12" s="29">
        <f t="shared" si="43"/>
        <v>0</v>
      </c>
      <c r="CB12" s="29">
        <f t="shared" si="44"/>
        <v>0</v>
      </c>
      <c r="CC12" s="30">
        <f t="shared" si="45"/>
        <v>140</v>
      </c>
      <c r="CD12" s="156">
        <f t="shared" si="6"/>
        <v>-6.6666666666666572</v>
      </c>
      <c r="CE12" s="22" t="str">
        <f t="shared" si="46"/>
        <v>NAO</v>
      </c>
      <c r="CF12" s="156">
        <f t="shared" si="7"/>
        <v>-46.666666666666657</v>
      </c>
      <c r="CG12" s="22" t="str">
        <f t="shared" si="47"/>
        <v>NAO</v>
      </c>
      <c r="CH12" s="156">
        <f t="shared" si="8"/>
        <v>-86.666666666666657</v>
      </c>
      <c r="CI12" s="22" t="str">
        <f t="shared" si="48"/>
        <v>NAO</v>
      </c>
      <c r="CJ12" s="22">
        <f t="shared" si="9"/>
        <v>3.6036036036036037</v>
      </c>
      <c r="CK12" s="22">
        <f t="shared" si="10"/>
        <v>3.6036036036036037</v>
      </c>
      <c r="CM12" s="22">
        <f t="shared" si="11"/>
        <v>0</v>
      </c>
      <c r="CN12" s="22">
        <f t="shared" si="12"/>
        <v>9.0909090909090917</v>
      </c>
      <c r="CO12" s="22">
        <f t="shared" si="13"/>
        <v>4.5454545454545459</v>
      </c>
      <c r="CP12" s="22">
        <f t="shared" si="14"/>
        <v>0</v>
      </c>
      <c r="CQ12" s="22">
        <f t="shared" si="15"/>
        <v>0</v>
      </c>
      <c r="CR12" s="22">
        <f t="shared" si="16"/>
        <v>0</v>
      </c>
      <c r="CS12" s="22" t="e">
        <f t="shared" si="17"/>
        <v>#DIV/0!</v>
      </c>
      <c r="CT12" s="22" t="e">
        <f t="shared" si="18"/>
        <v>#DIV/0!</v>
      </c>
      <c r="CU12" s="22" t="e">
        <f t="shared" si="19"/>
        <v>#DIV/0!</v>
      </c>
      <c r="CV12" s="22" t="e">
        <f t="shared" si="20"/>
        <v>#DIV/0!</v>
      </c>
      <c r="CW12" s="22">
        <f t="shared" si="21"/>
        <v>0</v>
      </c>
      <c r="CX12" s="22">
        <f t="shared" si="22"/>
        <v>0</v>
      </c>
      <c r="CY12" s="22" t="e">
        <f t="shared" si="23"/>
        <v>#DIV/0!</v>
      </c>
      <c r="CZ12" s="22">
        <f t="shared" si="24"/>
        <v>0</v>
      </c>
      <c r="DA12" s="22">
        <f t="shared" si="25"/>
        <v>0</v>
      </c>
      <c r="DB12" s="22">
        <f t="shared" si="26"/>
        <v>0</v>
      </c>
      <c r="DC12" s="22">
        <f t="shared" si="27"/>
        <v>0</v>
      </c>
      <c r="DE12" s="22">
        <f t="shared" si="49"/>
        <v>0</v>
      </c>
      <c r="DF12" s="22">
        <f t="shared" si="49"/>
        <v>1</v>
      </c>
      <c r="DG12" s="22">
        <f t="shared" si="50"/>
        <v>1</v>
      </c>
      <c r="DH12" s="22">
        <f t="shared" si="51"/>
        <v>0</v>
      </c>
      <c r="DI12" s="22">
        <f t="shared" si="28"/>
        <v>0</v>
      </c>
      <c r="DJ12" s="22">
        <f t="shared" si="28"/>
        <v>0</v>
      </c>
      <c r="DK12" s="22">
        <f t="shared" si="28"/>
        <v>0</v>
      </c>
      <c r="DL12" s="22">
        <f t="shared" si="28"/>
        <v>0</v>
      </c>
      <c r="DM12" s="22">
        <f t="shared" si="28"/>
        <v>0</v>
      </c>
      <c r="DN12" s="22">
        <f t="shared" si="29"/>
        <v>0</v>
      </c>
      <c r="DO12" s="22">
        <f t="shared" si="52"/>
        <v>0</v>
      </c>
      <c r="DP12" s="22">
        <f t="shared" si="52"/>
        <v>0</v>
      </c>
      <c r="DQ12" s="22">
        <f t="shared" si="52"/>
        <v>0</v>
      </c>
      <c r="DR12" s="22">
        <f t="shared" si="53"/>
        <v>0</v>
      </c>
      <c r="DS12" s="22">
        <f t="shared" si="54"/>
        <v>0</v>
      </c>
    </row>
    <row r="13" spans="1:123" s="22" customFormat="1" ht="15.75" thickBot="1">
      <c r="A13" s="98" t="s">
        <v>207</v>
      </c>
      <c r="B13" s="98">
        <v>11</v>
      </c>
      <c r="C13" s="98" t="s">
        <v>218</v>
      </c>
      <c r="D13" s="80" t="s">
        <v>36</v>
      </c>
      <c r="E13" s="31"/>
      <c r="F13" s="31"/>
      <c r="G13" s="31">
        <v>2</v>
      </c>
      <c r="H13" s="31">
        <v>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>
        <v>1</v>
      </c>
      <c r="T13" s="146" t="s">
        <v>36</v>
      </c>
      <c r="U13" s="81"/>
      <c r="V13" s="81"/>
      <c r="W13" s="81">
        <v>1</v>
      </c>
      <c r="X13" s="81"/>
      <c r="Y13" s="81"/>
      <c r="Z13" s="81"/>
      <c r="AA13" s="81"/>
      <c r="AB13" s="31"/>
      <c r="AC13" s="31"/>
      <c r="AD13" s="31"/>
      <c r="AE13" s="31"/>
      <c r="AF13" s="31"/>
      <c r="AG13" s="31"/>
      <c r="AH13" s="31"/>
      <c r="AI13" s="31"/>
      <c r="AJ13" s="48"/>
      <c r="AK13" s="89"/>
      <c r="AL13" s="31"/>
      <c r="AM13" s="31"/>
      <c r="AN13" s="25"/>
      <c r="AO13" s="25"/>
      <c r="AP13" s="25"/>
      <c r="AQ13" s="25"/>
      <c r="AR13" s="26"/>
      <c r="AS13" s="24"/>
      <c r="AT13" s="24"/>
      <c r="AU13" s="24"/>
      <c r="AV13" s="24"/>
      <c r="AW13" s="24"/>
      <c r="AX13" s="24"/>
      <c r="AY13" s="24"/>
      <c r="AZ13" s="27">
        <f t="shared" si="30"/>
        <v>2</v>
      </c>
      <c r="BA13" s="28">
        <f t="shared" si="0"/>
        <v>0</v>
      </c>
      <c r="BB13" s="29">
        <f t="shared" si="0"/>
        <v>0</v>
      </c>
      <c r="BC13" s="29">
        <f t="shared" si="31"/>
        <v>0</v>
      </c>
      <c r="BD13" s="29">
        <f t="shared" si="1"/>
        <v>3</v>
      </c>
      <c r="BE13" s="29">
        <f t="shared" si="32"/>
        <v>3</v>
      </c>
      <c r="BF13" s="29">
        <f t="shared" si="2"/>
        <v>1</v>
      </c>
      <c r="BG13" s="29">
        <f t="shared" si="33"/>
        <v>4</v>
      </c>
      <c r="BH13" s="29">
        <f t="shared" si="3"/>
        <v>0</v>
      </c>
      <c r="BI13" s="29">
        <f t="shared" si="3"/>
        <v>0</v>
      </c>
      <c r="BJ13" s="29">
        <f t="shared" si="3"/>
        <v>0</v>
      </c>
      <c r="BK13" s="29">
        <f t="shared" si="34"/>
        <v>0</v>
      </c>
      <c r="BL13" s="29">
        <f t="shared" si="34"/>
        <v>0</v>
      </c>
      <c r="BM13" s="29">
        <f t="shared" si="35"/>
        <v>0</v>
      </c>
      <c r="BN13" s="29">
        <f t="shared" si="4"/>
        <v>0</v>
      </c>
      <c r="BO13" s="29">
        <f t="shared" si="4"/>
        <v>0</v>
      </c>
      <c r="BP13" s="29">
        <f t="shared" si="36"/>
        <v>0</v>
      </c>
      <c r="BQ13" s="29">
        <f t="shared" si="37"/>
        <v>0</v>
      </c>
      <c r="BR13" s="29">
        <f t="shared" si="37"/>
        <v>0</v>
      </c>
      <c r="BS13" s="29">
        <f t="shared" si="38"/>
        <v>0</v>
      </c>
      <c r="BT13" s="29">
        <f t="shared" si="5"/>
        <v>0</v>
      </c>
      <c r="BU13" s="30">
        <f t="shared" si="5"/>
        <v>1</v>
      </c>
      <c r="BV13" s="30">
        <f t="shared" si="39"/>
        <v>1</v>
      </c>
      <c r="BX13" s="28">
        <f t="shared" si="40"/>
        <v>220</v>
      </c>
      <c r="BY13" s="29">
        <f t="shared" si="41"/>
        <v>0</v>
      </c>
      <c r="BZ13" s="29">
        <f t="shared" si="42"/>
        <v>0</v>
      </c>
      <c r="CA13" s="29">
        <f t="shared" si="43"/>
        <v>0</v>
      </c>
      <c r="CB13" s="29">
        <f t="shared" si="44"/>
        <v>10</v>
      </c>
      <c r="CC13" s="30">
        <f t="shared" si="45"/>
        <v>230</v>
      </c>
      <c r="CD13" s="156">
        <f t="shared" si="6"/>
        <v>83.333333333333343</v>
      </c>
      <c r="CE13" s="22">
        <f t="shared" si="46"/>
        <v>3</v>
      </c>
      <c r="CF13" s="156">
        <f t="shared" si="7"/>
        <v>43.333333333333343</v>
      </c>
      <c r="CG13" s="22">
        <f t="shared" si="47"/>
        <v>4</v>
      </c>
      <c r="CH13" s="156">
        <f t="shared" si="8"/>
        <v>3.3333333333333428</v>
      </c>
      <c r="CI13" s="22">
        <f t="shared" si="48"/>
        <v>5</v>
      </c>
      <c r="CJ13" s="22">
        <f t="shared" si="9"/>
        <v>5.9202059202059205</v>
      </c>
      <c r="CK13" s="22">
        <f t="shared" si="10"/>
        <v>5.9202059202059205</v>
      </c>
      <c r="CM13" s="22">
        <f t="shared" si="11"/>
        <v>0</v>
      </c>
      <c r="CN13" s="22">
        <f t="shared" si="12"/>
        <v>0</v>
      </c>
      <c r="CO13" s="22">
        <f t="shared" si="13"/>
        <v>13.636363636363637</v>
      </c>
      <c r="CP13" s="22">
        <f t="shared" si="14"/>
        <v>12.5</v>
      </c>
      <c r="CQ13" s="22">
        <f t="shared" si="15"/>
        <v>0</v>
      </c>
      <c r="CR13" s="22">
        <f t="shared" si="16"/>
        <v>0</v>
      </c>
      <c r="CS13" s="22" t="e">
        <f t="shared" si="17"/>
        <v>#DIV/0!</v>
      </c>
      <c r="CT13" s="22" t="e">
        <f t="shared" si="18"/>
        <v>#DIV/0!</v>
      </c>
      <c r="CU13" s="22" t="e">
        <f t="shared" si="19"/>
        <v>#DIV/0!</v>
      </c>
      <c r="CV13" s="22" t="e">
        <f t="shared" si="20"/>
        <v>#DIV/0!</v>
      </c>
      <c r="CW13" s="22">
        <f t="shared" si="21"/>
        <v>0</v>
      </c>
      <c r="CX13" s="22">
        <f t="shared" si="22"/>
        <v>0</v>
      </c>
      <c r="CY13" s="22" t="e">
        <f t="shared" si="23"/>
        <v>#DIV/0!</v>
      </c>
      <c r="CZ13" s="22">
        <f t="shared" si="24"/>
        <v>0</v>
      </c>
      <c r="DA13" s="22">
        <f t="shared" si="25"/>
        <v>0</v>
      </c>
      <c r="DB13" s="22">
        <f t="shared" si="26"/>
        <v>10</v>
      </c>
      <c r="DC13" s="22">
        <f t="shared" si="27"/>
        <v>20</v>
      </c>
      <c r="DE13" s="22">
        <f t="shared" si="49"/>
        <v>0</v>
      </c>
      <c r="DF13" s="22">
        <f t="shared" si="49"/>
        <v>0</v>
      </c>
      <c r="DG13" s="22">
        <f t="shared" si="50"/>
        <v>1</v>
      </c>
      <c r="DH13" s="22">
        <f t="shared" si="51"/>
        <v>1</v>
      </c>
      <c r="DI13" s="22">
        <f t="shared" si="28"/>
        <v>0</v>
      </c>
      <c r="DJ13" s="22">
        <f t="shared" si="28"/>
        <v>0</v>
      </c>
      <c r="DK13" s="22">
        <f t="shared" si="28"/>
        <v>0</v>
      </c>
      <c r="DL13" s="22">
        <f t="shared" si="28"/>
        <v>0</v>
      </c>
      <c r="DM13" s="22">
        <f t="shared" si="28"/>
        <v>0</v>
      </c>
      <c r="DN13" s="22">
        <f t="shared" si="29"/>
        <v>0</v>
      </c>
      <c r="DO13" s="22">
        <f t="shared" si="52"/>
        <v>0</v>
      </c>
      <c r="DP13" s="22">
        <f t="shared" si="52"/>
        <v>0</v>
      </c>
      <c r="DQ13" s="22">
        <f t="shared" si="52"/>
        <v>0</v>
      </c>
      <c r="DR13" s="22">
        <f t="shared" si="53"/>
        <v>0</v>
      </c>
      <c r="DS13" s="22">
        <f t="shared" si="54"/>
        <v>1</v>
      </c>
    </row>
    <row r="14" spans="1:123" s="22" customFormat="1" ht="15.75" thickBot="1">
      <c r="A14" s="98" t="s">
        <v>207</v>
      </c>
      <c r="B14" s="98">
        <v>12</v>
      </c>
      <c r="C14" s="98" t="s">
        <v>219</v>
      </c>
      <c r="D14" s="80" t="s">
        <v>36</v>
      </c>
      <c r="E14" s="31"/>
      <c r="F14" s="31"/>
      <c r="G14" s="31">
        <f>1+1</f>
        <v>2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>
        <v>1</v>
      </c>
      <c r="T14" s="146" t="s">
        <v>36</v>
      </c>
      <c r="U14" s="81"/>
      <c r="V14" s="81"/>
      <c r="W14" s="81"/>
      <c r="X14" s="81">
        <v>1</v>
      </c>
      <c r="Y14" s="81"/>
      <c r="Z14" s="81"/>
      <c r="AA14" s="81"/>
      <c r="AB14" s="31"/>
      <c r="AC14" s="31"/>
      <c r="AD14" s="31"/>
      <c r="AE14" s="31"/>
      <c r="AF14" s="31"/>
      <c r="AG14" s="31"/>
      <c r="AH14" s="31"/>
      <c r="AI14" s="31"/>
      <c r="AJ14" s="48"/>
      <c r="AK14" s="89"/>
      <c r="AL14" s="31"/>
      <c r="AM14" s="31"/>
      <c r="AN14" s="25"/>
      <c r="AO14" s="25"/>
      <c r="AP14" s="25"/>
      <c r="AQ14" s="25"/>
      <c r="AR14" s="26"/>
      <c r="AS14" s="24"/>
      <c r="AT14" s="24"/>
      <c r="AU14" s="24"/>
      <c r="AV14" s="24"/>
      <c r="AW14" s="24"/>
      <c r="AX14" s="24"/>
      <c r="AY14" s="24"/>
      <c r="AZ14" s="27">
        <f t="shared" si="30"/>
        <v>2</v>
      </c>
      <c r="BA14" s="28">
        <f t="shared" si="0"/>
        <v>0</v>
      </c>
      <c r="BB14" s="29">
        <f t="shared" si="0"/>
        <v>0</v>
      </c>
      <c r="BC14" s="29">
        <f t="shared" si="31"/>
        <v>0</v>
      </c>
      <c r="BD14" s="29">
        <f t="shared" si="1"/>
        <v>2</v>
      </c>
      <c r="BE14" s="29">
        <f t="shared" si="32"/>
        <v>2</v>
      </c>
      <c r="BF14" s="29">
        <f t="shared" si="2"/>
        <v>1</v>
      </c>
      <c r="BG14" s="29">
        <f t="shared" si="33"/>
        <v>3</v>
      </c>
      <c r="BH14" s="29">
        <f t="shared" si="3"/>
        <v>0</v>
      </c>
      <c r="BI14" s="29">
        <f t="shared" si="3"/>
        <v>0</v>
      </c>
      <c r="BJ14" s="29">
        <f t="shared" si="3"/>
        <v>0</v>
      </c>
      <c r="BK14" s="29">
        <f t="shared" si="34"/>
        <v>0</v>
      </c>
      <c r="BL14" s="29">
        <f t="shared" si="34"/>
        <v>0</v>
      </c>
      <c r="BM14" s="29">
        <f t="shared" si="35"/>
        <v>0</v>
      </c>
      <c r="BN14" s="29">
        <f t="shared" si="4"/>
        <v>0</v>
      </c>
      <c r="BO14" s="29">
        <f t="shared" si="4"/>
        <v>0</v>
      </c>
      <c r="BP14" s="29">
        <f t="shared" si="36"/>
        <v>0</v>
      </c>
      <c r="BQ14" s="29">
        <f t="shared" si="37"/>
        <v>0</v>
      </c>
      <c r="BR14" s="29">
        <f t="shared" si="37"/>
        <v>0</v>
      </c>
      <c r="BS14" s="29">
        <f t="shared" si="38"/>
        <v>0</v>
      </c>
      <c r="BT14" s="29">
        <f t="shared" si="5"/>
        <v>0</v>
      </c>
      <c r="BU14" s="30">
        <f t="shared" si="5"/>
        <v>1</v>
      </c>
      <c r="BV14" s="30">
        <f t="shared" si="39"/>
        <v>1</v>
      </c>
      <c r="BX14" s="28">
        <f t="shared" si="40"/>
        <v>160</v>
      </c>
      <c r="BY14" s="29">
        <f t="shared" si="41"/>
        <v>0</v>
      </c>
      <c r="BZ14" s="29">
        <f t="shared" si="42"/>
        <v>0</v>
      </c>
      <c r="CA14" s="29">
        <f t="shared" si="43"/>
        <v>0</v>
      </c>
      <c r="CB14" s="29">
        <f t="shared" si="44"/>
        <v>10</v>
      </c>
      <c r="CC14" s="30">
        <f t="shared" si="45"/>
        <v>170</v>
      </c>
      <c r="CD14" s="156">
        <f t="shared" si="6"/>
        <v>23.333333333333343</v>
      </c>
      <c r="CE14" s="22">
        <f t="shared" si="46"/>
        <v>3</v>
      </c>
      <c r="CF14" s="156">
        <f t="shared" si="7"/>
        <v>-16.666666666666657</v>
      </c>
      <c r="CG14" s="22" t="str">
        <f t="shared" si="47"/>
        <v>NAO</v>
      </c>
      <c r="CH14" s="156">
        <f t="shared" si="8"/>
        <v>-56.666666666666657</v>
      </c>
      <c r="CI14" s="22" t="str">
        <f t="shared" si="48"/>
        <v>NAO</v>
      </c>
      <c r="CJ14" s="22">
        <f t="shared" si="9"/>
        <v>4.3758043758043756</v>
      </c>
      <c r="CK14" s="22">
        <f t="shared" si="10"/>
        <v>4.3758043758043756</v>
      </c>
      <c r="CM14" s="22">
        <f t="shared" si="11"/>
        <v>0</v>
      </c>
      <c r="CN14" s="22">
        <f t="shared" si="12"/>
        <v>0</v>
      </c>
      <c r="CO14" s="22">
        <f t="shared" si="13"/>
        <v>9.0909090909090917</v>
      </c>
      <c r="CP14" s="22">
        <f t="shared" si="14"/>
        <v>12.5</v>
      </c>
      <c r="CQ14" s="22">
        <f t="shared" si="15"/>
        <v>0</v>
      </c>
      <c r="CR14" s="22">
        <f t="shared" si="16"/>
        <v>0</v>
      </c>
      <c r="CS14" s="22" t="e">
        <f t="shared" si="17"/>
        <v>#DIV/0!</v>
      </c>
      <c r="CT14" s="22" t="e">
        <f t="shared" si="18"/>
        <v>#DIV/0!</v>
      </c>
      <c r="CU14" s="22" t="e">
        <f t="shared" si="19"/>
        <v>#DIV/0!</v>
      </c>
      <c r="CV14" s="22" t="e">
        <f t="shared" si="20"/>
        <v>#DIV/0!</v>
      </c>
      <c r="CW14" s="22">
        <f t="shared" si="21"/>
        <v>0</v>
      </c>
      <c r="CX14" s="22">
        <f t="shared" si="22"/>
        <v>0</v>
      </c>
      <c r="CY14" s="22" t="e">
        <f t="shared" si="23"/>
        <v>#DIV/0!</v>
      </c>
      <c r="CZ14" s="22">
        <f t="shared" si="24"/>
        <v>0</v>
      </c>
      <c r="DA14" s="22">
        <f t="shared" si="25"/>
        <v>0</v>
      </c>
      <c r="DB14" s="22">
        <f t="shared" si="26"/>
        <v>10</v>
      </c>
      <c r="DC14" s="22">
        <f t="shared" si="27"/>
        <v>20</v>
      </c>
      <c r="DE14" s="22">
        <f t="shared" si="49"/>
        <v>0</v>
      </c>
      <c r="DF14" s="22">
        <f t="shared" si="49"/>
        <v>0</v>
      </c>
      <c r="DG14" s="22">
        <f t="shared" si="50"/>
        <v>1</v>
      </c>
      <c r="DH14" s="22">
        <f t="shared" si="51"/>
        <v>1</v>
      </c>
      <c r="DI14" s="22">
        <f t="shared" si="28"/>
        <v>0</v>
      </c>
      <c r="DJ14" s="22">
        <f t="shared" si="28"/>
        <v>0</v>
      </c>
      <c r="DK14" s="22">
        <f t="shared" si="28"/>
        <v>0</v>
      </c>
      <c r="DL14" s="22">
        <f t="shared" si="28"/>
        <v>0</v>
      </c>
      <c r="DM14" s="22">
        <f t="shared" si="28"/>
        <v>0</v>
      </c>
      <c r="DN14" s="22">
        <f t="shared" si="29"/>
        <v>0</v>
      </c>
      <c r="DO14" s="22">
        <f t="shared" si="52"/>
        <v>0</v>
      </c>
      <c r="DP14" s="22">
        <f t="shared" si="52"/>
        <v>0</v>
      </c>
      <c r="DQ14" s="22">
        <f t="shared" si="52"/>
        <v>0</v>
      </c>
      <c r="DR14" s="22">
        <f t="shared" si="53"/>
        <v>0</v>
      </c>
      <c r="DS14" s="22">
        <f t="shared" si="54"/>
        <v>1</v>
      </c>
    </row>
    <row r="15" spans="1:123" s="22" customFormat="1" ht="15.75" thickBot="1">
      <c r="A15" s="98" t="s">
        <v>207</v>
      </c>
      <c r="B15" s="98">
        <v>13</v>
      </c>
      <c r="C15" s="98" t="s">
        <v>220</v>
      </c>
      <c r="D15" s="80" t="s">
        <v>36</v>
      </c>
      <c r="E15" s="31"/>
      <c r="F15" s="31"/>
      <c r="G15" s="31">
        <v>1</v>
      </c>
      <c r="H15" s="31"/>
      <c r="I15" s="31">
        <v>1</v>
      </c>
      <c r="J15" s="31">
        <v>1</v>
      </c>
      <c r="K15" s="31"/>
      <c r="L15" s="31"/>
      <c r="M15" s="31"/>
      <c r="N15" s="31"/>
      <c r="O15" s="31"/>
      <c r="P15" s="31"/>
      <c r="Q15" s="31"/>
      <c r="R15" s="31"/>
      <c r="S15" s="31"/>
      <c r="T15" s="146" t="s">
        <v>36</v>
      </c>
      <c r="U15" s="31">
        <v>3</v>
      </c>
      <c r="V15" s="31"/>
      <c r="W15" s="31"/>
      <c r="X15" s="31"/>
      <c r="Y15" s="31">
        <v>2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48"/>
      <c r="AK15" s="89"/>
      <c r="AL15" s="31"/>
      <c r="AM15" s="31"/>
      <c r="AN15" s="25"/>
      <c r="AO15" s="25"/>
      <c r="AP15" s="25"/>
      <c r="AQ15" s="25"/>
      <c r="AR15" s="26"/>
      <c r="AS15" s="24"/>
      <c r="AT15" s="24"/>
      <c r="AU15" s="24"/>
      <c r="AV15" s="24"/>
      <c r="AW15" s="24"/>
      <c r="AX15" s="24"/>
      <c r="AY15" s="24"/>
      <c r="AZ15" s="27">
        <f t="shared" si="30"/>
        <v>2</v>
      </c>
      <c r="BA15" s="28">
        <f t="shared" si="0"/>
        <v>3</v>
      </c>
      <c r="BB15" s="29">
        <f t="shared" si="0"/>
        <v>0</v>
      </c>
      <c r="BC15" s="29">
        <f t="shared" si="31"/>
        <v>3</v>
      </c>
      <c r="BD15" s="29">
        <f t="shared" si="1"/>
        <v>1</v>
      </c>
      <c r="BE15" s="29">
        <f t="shared" si="32"/>
        <v>4</v>
      </c>
      <c r="BF15" s="29">
        <f t="shared" si="2"/>
        <v>0</v>
      </c>
      <c r="BG15" s="29">
        <f t="shared" si="33"/>
        <v>4</v>
      </c>
      <c r="BH15" s="29">
        <f t="shared" si="3"/>
        <v>3</v>
      </c>
      <c r="BI15" s="29">
        <f t="shared" si="3"/>
        <v>1</v>
      </c>
      <c r="BJ15" s="29">
        <f t="shared" si="3"/>
        <v>0</v>
      </c>
      <c r="BK15" s="29">
        <f t="shared" si="34"/>
        <v>0</v>
      </c>
      <c r="BL15" s="29">
        <f t="shared" si="34"/>
        <v>0</v>
      </c>
      <c r="BM15" s="29">
        <f t="shared" si="35"/>
        <v>0</v>
      </c>
      <c r="BN15" s="29">
        <f t="shared" si="4"/>
        <v>0</v>
      </c>
      <c r="BO15" s="29">
        <f t="shared" si="4"/>
        <v>0</v>
      </c>
      <c r="BP15" s="29">
        <f t="shared" si="36"/>
        <v>0</v>
      </c>
      <c r="BQ15" s="29">
        <f t="shared" si="37"/>
        <v>0</v>
      </c>
      <c r="BR15" s="29">
        <f t="shared" si="37"/>
        <v>0</v>
      </c>
      <c r="BS15" s="29">
        <f t="shared" si="38"/>
        <v>0</v>
      </c>
      <c r="BT15" s="29">
        <f t="shared" si="5"/>
        <v>0</v>
      </c>
      <c r="BU15" s="30">
        <f t="shared" si="5"/>
        <v>0</v>
      </c>
      <c r="BV15" s="30">
        <f t="shared" si="39"/>
        <v>0</v>
      </c>
      <c r="BX15" s="28">
        <f t="shared" si="40"/>
        <v>420</v>
      </c>
      <c r="BY15" s="29">
        <f t="shared" si="41"/>
        <v>10</v>
      </c>
      <c r="BZ15" s="29">
        <f t="shared" si="42"/>
        <v>0</v>
      </c>
      <c r="CA15" s="29">
        <f t="shared" si="43"/>
        <v>0</v>
      </c>
      <c r="CB15" s="29">
        <f t="shared" si="44"/>
        <v>0</v>
      </c>
      <c r="CC15" s="30">
        <f t="shared" si="45"/>
        <v>430</v>
      </c>
      <c r="CD15" s="156">
        <f t="shared" si="6"/>
        <v>283.33333333333337</v>
      </c>
      <c r="CE15" s="22">
        <f t="shared" si="46"/>
        <v>3</v>
      </c>
      <c r="CF15" s="156">
        <f t="shared" si="7"/>
        <v>243.33333333333334</v>
      </c>
      <c r="CG15" s="22">
        <f t="shared" si="47"/>
        <v>4</v>
      </c>
      <c r="CH15" s="156">
        <f t="shared" si="8"/>
        <v>203.33333333333334</v>
      </c>
      <c r="CI15" s="22">
        <f t="shared" si="48"/>
        <v>5</v>
      </c>
      <c r="CJ15" s="22">
        <f t="shared" si="9"/>
        <v>11.068211068211069</v>
      </c>
      <c r="CK15" s="22">
        <f t="shared" si="10"/>
        <v>11.068211068211069</v>
      </c>
      <c r="CM15" s="22">
        <f t="shared" si="11"/>
        <v>33.333333333333336</v>
      </c>
      <c r="CN15" s="22">
        <f t="shared" si="12"/>
        <v>0</v>
      </c>
      <c r="CO15" s="22">
        <f t="shared" si="13"/>
        <v>4.5454545454545459</v>
      </c>
      <c r="CP15" s="22">
        <f t="shared" si="14"/>
        <v>0</v>
      </c>
      <c r="CQ15" s="22">
        <f t="shared" si="15"/>
        <v>23.076923076923077</v>
      </c>
      <c r="CR15" s="22">
        <f t="shared" si="16"/>
        <v>25</v>
      </c>
      <c r="CS15" s="22" t="e">
        <f t="shared" si="17"/>
        <v>#DIV/0!</v>
      </c>
      <c r="CT15" s="22" t="e">
        <f t="shared" si="18"/>
        <v>#DIV/0!</v>
      </c>
      <c r="CU15" s="22" t="e">
        <f t="shared" si="19"/>
        <v>#DIV/0!</v>
      </c>
      <c r="CV15" s="22" t="e">
        <f t="shared" si="20"/>
        <v>#DIV/0!</v>
      </c>
      <c r="CW15" s="22">
        <f t="shared" si="21"/>
        <v>0</v>
      </c>
      <c r="CX15" s="22">
        <f t="shared" si="22"/>
        <v>0</v>
      </c>
      <c r="CY15" s="22" t="e">
        <f t="shared" si="23"/>
        <v>#DIV/0!</v>
      </c>
      <c r="CZ15" s="22">
        <f t="shared" si="24"/>
        <v>0</v>
      </c>
      <c r="DA15" s="22">
        <f t="shared" si="25"/>
        <v>0</v>
      </c>
      <c r="DB15" s="22">
        <f t="shared" si="26"/>
        <v>0</v>
      </c>
      <c r="DC15" s="22">
        <f t="shared" si="27"/>
        <v>0</v>
      </c>
      <c r="DE15" s="22">
        <f t="shared" si="49"/>
        <v>1</v>
      </c>
      <c r="DF15" s="22">
        <f t="shared" si="49"/>
        <v>0</v>
      </c>
      <c r="DG15" s="22">
        <f t="shared" si="50"/>
        <v>1</v>
      </c>
      <c r="DH15" s="22">
        <f t="shared" si="51"/>
        <v>0</v>
      </c>
      <c r="DI15" s="22">
        <f t="shared" si="28"/>
        <v>1</v>
      </c>
      <c r="DJ15" s="22">
        <f t="shared" si="28"/>
        <v>1</v>
      </c>
      <c r="DK15" s="22">
        <f t="shared" si="28"/>
        <v>0</v>
      </c>
      <c r="DL15" s="22">
        <f t="shared" si="28"/>
        <v>0</v>
      </c>
      <c r="DM15" s="22">
        <f t="shared" si="28"/>
        <v>0</v>
      </c>
      <c r="DN15" s="22">
        <f t="shared" si="29"/>
        <v>0</v>
      </c>
      <c r="DO15" s="22">
        <f t="shared" si="52"/>
        <v>0</v>
      </c>
      <c r="DP15" s="22">
        <f t="shared" si="52"/>
        <v>0</v>
      </c>
      <c r="DQ15" s="22">
        <f t="shared" si="52"/>
        <v>0</v>
      </c>
      <c r="DR15" s="22">
        <f t="shared" si="53"/>
        <v>0</v>
      </c>
      <c r="DS15" s="22">
        <f t="shared" si="54"/>
        <v>0</v>
      </c>
    </row>
    <row r="16" spans="1:123" s="22" customFormat="1" ht="15.75" thickBot="1">
      <c r="A16" s="98" t="s">
        <v>207</v>
      </c>
      <c r="B16" s="98">
        <v>14</v>
      </c>
      <c r="C16" s="98" t="s">
        <v>221</v>
      </c>
      <c r="D16" s="80" t="s">
        <v>36</v>
      </c>
      <c r="E16" s="147">
        <v>1</v>
      </c>
      <c r="F16" s="147">
        <v>1</v>
      </c>
      <c r="G16" s="147">
        <v>1</v>
      </c>
      <c r="H16" s="147"/>
      <c r="I16" s="147">
        <v>1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6" t="s">
        <v>36</v>
      </c>
      <c r="U16" s="147">
        <v>1</v>
      </c>
      <c r="V16" s="147">
        <v>3</v>
      </c>
      <c r="W16" s="147"/>
      <c r="X16" s="147"/>
      <c r="Y16" s="147">
        <v>3</v>
      </c>
      <c r="Z16" s="147"/>
      <c r="AA16" s="147"/>
      <c r="AB16" s="31"/>
      <c r="AC16" s="31"/>
      <c r="AD16" s="31"/>
      <c r="AE16" s="31"/>
      <c r="AF16" s="31"/>
      <c r="AG16" s="31"/>
      <c r="AH16" s="31"/>
      <c r="AI16" s="31"/>
      <c r="AJ16" s="48"/>
      <c r="AK16" s="89"/>
      <c r="AL16" s="31"/>
      <c r="AM16" s="31"/>
      <c r="AN16" s="25"/>
      <c r="AO16" s="25"/>
      <c r="AP16" s="25"/>
      <c r="AQ16" s="25"/>
      <c r="AR16" s="26"/>
      <c r="AS16" s="24"/>
      <c r="AT16" s="24"/>
      <c r="AU16" s="24"/>
      <c r="AV16" s="24"/>
      <c r="AW16" s="24"/>
      <c r="AX16" s="24"/>
      <c r="AY16" s="24"/>
      <c r="AZ16" s="27">
        <f t="shared" si="30"/>
        <v>2</v>
      </c>
      <c r="BA16" s="28">
        <f t="shared" si="0"/>
        <v>2</v>
      </c>
      <c r="BB16" s="29">
        <f t="shared" si="0"/>
        <v>4</v>
      </c>
      <c r="BC16" s="29">
        <f t="shared" si="31"/>
        <v>6</v>
      </c>
      <c r="BD16" s="29">
        <f t="shared" si="1"/>
        <v>1</v>
      </c>
      <c r="BE16" s="29">
        <f t="shared" si="32"/>
        <v>7</v>
      </c>
      <c r="BF16" s="29">
        <f t="shared" si="2"/>
        <v>0</v>
      </c>
      <c r="BG16" s="29">
        <f t="shared" si="33"/>
        <v>7</v>
      </c>
      <c r="BH16" s="29">
        <f t="shared" si="3"/>
        <v>4</v>
      </c>
      <c r="BI16" s="29">
        <f t="shared" si="3"/>
        <v>0</v>
      </c>
      <c r="BJ16" s="29">
        <f t="shared" si="3"/>
        <v>0</v>
      </c>
      <c r="BK16" s="29">
        <f t="shared" si="34"/>
        <v>0</v>
      </c>
      <c r="BL16" s="29">
        <f t="shared" si="34"/>
        <v>0</v>
      </c>
      <c r="BM16" s="29">
        <f t="shared" si="35"/>
        <v>0</v>
      </c>
      <c r="BN16" s="29">
        <f t="shared" si="4"/>
        <v>0</v>
      </c>
      <c r="BO16" s="29">
        <f t="shared" si="4"/>
        <v>0</v>
      </c>
      <c r="BP16" s="29">
        <f t="shared" si="36"/>
        <v>0</v>
      </c>
      <c r="BQ16" s="29">
        <f t="shared" si="37"/>
        <v>0</v>
      </c>
      <c r="BR16" s="29">
        <f t="shared" si="37"/>
        <v>0</v>
      </c>
      <c r="BS16" s="29">
        <f t="shared" si="38"/>
        <v>0</v>
      </c>
      <c r="BT16" s="29">
        <f t="shared" si="5"/>
        <v>0</v>
      </c>
      <c r="BU16" s="30">
        <f t="shared" si="5"/>
        <v>0</v>
      </c>
      <c r="BV16" s="30">
        <f t="shared" si="39"/>
        <v>0</v>
      </c>
      <c r="BX16" s="28">
        <f t="shared" si="40"/>
        <v>660</v>
      </c>
      <c r="BY16" s="29">
        <f t="shared" si="41"/>
        <v>0</v>
      </c>
      <c r="BZ16" s="29">
        <f t="shared" si="42"/>
        <v>0</v>
      </c>
      <c r="CA16" s="29">
        <f t="shared" si="43"/>
        <v>0</v>
      </c>
      <c r="CB16" s="29">
        <f t="shared" si="44"/>
        <v>0</v>
      </c>
      <c r="CC16" s="30">
        <f t="shared" si="45"/>
        <v>660</v>
      </c>
      <c r="CD16" s="156">
        <f t="shared" si="6"/>
        <v>513.33333333333337</v>
      </c>
      <c r="CE16" s="22">
        <f t="shared" si="46"/>
        <v>3</v>
      </c>
      <c r="CF16" s="156">
        <f t="shared" si="7"/>
        <v>473.33333333333337</v>
      </c>
      <c r="CG16" s="22">
        <f t="shared" si="47"/>
        <v>4</v>
      </c>
      <c r="CH16" s="156">
        <f t="shared" si="8"/>
        <v>433.33333333333337</v>
      </c>
      <c r="CI16" s="22">
        <f t="shared" si="48"/>
        <v>5</v>
      </c>
      <c r="CJ16" s="22">
        <f t="shared" si="9"/>
        <v>16.988416988416986</v>
      </c>
      <c r="CK16" s="22">
        <f t="shared" si="10"/>
        <v>16.988416988416986</v>
      </c>
      <c r="CM16" s="22">
        <f t="shared" si="11"/>
        <v>22.222222222222221</v>
      </c>
      <c r="CN16" s="22">
        <f t="shared" si="12"/>
        <v>36.363636363636367</v>
      </c>
      <c r="CO16" s="22">
        <f t="shared" si="13"/>
        <v>4.5454545454545459</v>
      </c>
      <c r="CP16" s="22">
        <f t="shared" si="14"/>
        <v>0</v>
      </c>
      <c r="CQ16" s="22">
        <f t="shared" si="15"/>
        <v>30.769230769230766</v>
      </c>
      <c r="CR16" s="22">
        <f t="shared" si="16"/>
        <v>0</v>
      </c>
      <c r="CS16" s="22" t="e">
        <f t="shared" si="17"/>
        <v>#DIV/0!</v>
      </c>
      <c r="CT16" s="22" t="e">
        <f t="shared" si="18"/>
        <v>#DIV/0!</v>
      </c>
      <c r="CU16" s="22" t="e">
        <f t="shared" si="19"/>
        <v>#DIV/0!</v>
      </c>
      <c r="CV16" s="22" t="e">
        <f t="shared" si="20"/>
        <v>#DIV/0!</v>
      </c>
      <c r="CW16" s="22">
        <f t="shared" si="21"/>
        <v>0</v>
      </c>
      <c r="CX16" s="22">
        <f t="shared" si="22"/>
        <v>0</v>
      </c>
      <c r="CY16" s="22" t="e">
        <f t="shared" si="23"/>
        <v>#DIV/0!</v>
      </c>
      <c r="CZ16" s="22">
        <f t="shared" si="24"/>
        <v>0</v>
      </c>
      <c r="DA16" s="22">
        <f t="shared" si="25"/>
        <v>0</v>
      </c>
      <c r="DB16" s="22">
        <f t="shared" si="26"/>
        <v>0</v>
      </c>
      <c r="DC16" s="22">
        <f t="shared" si="27"/>
        <v>0</v>
      </c>
      <c r="DE16" s="22">
        <f t="shared" si="49"/>
        <v>1</v>
      </c>
      <c r="DF16" s="22">
        <f t="shared" si="49"/>
        <v>1</v>
      </c>
      <c r="DG16" s="22">
        <f t="shared" si="50"/>
        <v>1</v>
      </c>
      <c r="DH16" s="22">
        <f t="shared" si="51"/>
        <v>0</v>
      </c>
      <c r="DI16" s="22">
        <f t="shared" si="28"/>
        <v>1</v>
      </c>
      <c r="DJ16" s="22">
        <f t="shared" si="28"/>
        <v>0</v>
      </c>
      <c r="DK16" s="22">
        <f t="shared" si="28"/>
        <v>0</v>
      </c>
      <c r="DL16" s="22">
        <f t="shared" si="28"/>
        <v>0</v>
      </c>
      <c r="DM16" s="22">
        <f t="shared" si="28"/>
        <v>0</v>
      </c>
      <c r="DN16" s="22">
        <f t="shared" si="29"/>
        <v>0</v>
      </c>
      <c r="DO16" s="22">
        <f t="shared" si="52"/>
        <v>0</v>
      </c>
      <c r="DP16" s="22">
        <f t="shared" si="52"/>
        <v>0</v>
      </c>
      <c r="DQ16" s="22">
        <f t="shared" si="52"/>
        <v>0</v>
      </c>
      <c r="DR16" s="22">
        <f t="shared" si="53"/>
        <v>0</v>
      </c>
      <c r="DS16" s="22">
        <f t="shared" si="54"/>
        <v>0</v>
      </c>
    </row>
    <row r="17" spans="1:123" ht="15.75" thickBot="1">
      <c r="A17" s="98" t="s">
        <v>207</v>
      </c>
      <c r="B17" s="98">
        <v>15</v>
      </c>
      <c r="C17" s="98" t="s">
        <v>222</v>
      </c>
      <c r="D17" s="80" t="s">
        <v>36</v>
      </c>
      <c r="E17" s="60"/>
      <c r="F17" s="60">
        <v>1</v>
      </c>
      <c r="G17" s="60">
        <v>3</v>
      </c>
      <c r="H17" s="60"/>
      <c r="I17" s="60">
        <v>2</v>
      </c>
      <c r="J17" s="60"/>
      <c r="K17" s="60"/>
      <c r="L17" s="60"/>
      <c r="M17" s="60"/>
      <c r="N17" s="60"/>
      <c r="O17" s="60"/>
      <c r="P17" s="60"/>
      <c r="Q17" s="60">
        <v>1</v>
      </c>
      <c r="R17" s="60"/>
      <c r="S17" s="60"/>
      <c r="T17" s="148" t="s">
        <v>72</v>
      </c>
      <c r="U17" s="60"/>
      <c r="V17" s="60"/>
      <c r="W17" s="60">
        <v>4</v>
      </c>
      <c r="X17" s="60"/>
      <c r="Y17" s="60"/>
      <c r="Z17" s="60">
        <v>1</v>
      </c>
      <c r="AA17" s="60"/>
      <c r="AB17" s="31"/>
      <c r="AC17" s="31"/>
      <c r="AD17" s="31"/>
      <c r="AE17" s="31"/>
      <c r="AF17" s="31"/>
      <c r="AG17" s="31"/>
      <c r="AH17" s="31"/>
      <c r="AI17" s="31"/>
      <c r="AJ17" s="48"/>
      <c r="AK17" s="89"/>
      <c r="AL17" s="31"/>
      <c r="AM17" s="31"/>
      <c r="AN17" s="34"/>
      <c r="AO17" s="34"/>
      <c r="AP17" s="34"/>
      <c r="AQ17" s="34"/>
      <c r="AR17" s="35"/>
      <c r="AS17" s="31"/>
      <c r="AT17" s="31"/>
      <c r="AU17" s="31"/>
      <c r="AV17" s="31"/>
      <c r="AW17" s="31"/>
      <c r="AX17" s="31"/>
      <c r="AY17" s="31"/>
      <c r="AZ17" s="36">
        <f t="shared" si="30"/>
        <v>2</v>
      </c>
      <c r="BA17" s="37">
        <f t="shared" si="0"/>
        <v>0</v>
      </c>
      <c r="BB17" s="38">
        <f t="shared" si="0"/>
        <v>1</v>
      </c>
      <c r="BC17" s="29">
        <f t="shared" si="31"/>
        <v>1</v>
      </c>
      <c r="BD17" s="38">
        <f t="shared" si="1"/>
        <v>7</v>
      </c>
      <c r="BE17" s="29">
        <f t="shared" si="32"/>
        <v>8</v>
      </c>
      <c r="BF17" s="38">
        <f t="shared" si="2"/>
        <v>0</v>
      </c>
      <c r="BG17" s="29">
        <f t="shared" si="33"/>
        <v>8</v>
      </c>
      <c r="BH17" s="38">
        <f t="shared" si="3"/>
        <v>2</v>
      </c>
      <c r="BI17" s="38">
        <f t="shared" si="3"/>
        <v>1</v>
      </c>
      <c r="BJ17" s="38">
        <f t="shared" si="3"/>
        <v>0</v>
      </c>
      <c r="BK17" s="38">
        <f t="shared" si="34"/>
        <v>0</v>
      </c>
      <c r="BL17" s="38">
        <f t="shared" si="34"/>
        <v>0</v>
      </c>
      <c r="BM17" s="29">
        <f t="shared" si="35"/>
        <v>0</v>
      </c>
      <c r="BN17" s="38">
        <f t="shared" si="4"/>
        <v>0</v>
      </c>
      <c r="BO17" s="38">
        <f t="shared" si="4"/>
        <v>0</v>
      </c>
      <c r="BP17" s="38">
        <f t="shared" si="36"/>
        <v>0</v>
      </c>
      <c r="BQ17" s="38">
        <f t="shared" si="37"/>
        <v>0</v>
      </c>
      <c r="BR17" s="38">
        <f t="shared" si="37"/>
        <v>1</v>
      </c>
      <c r="BS17" s="29">
        <f t="shared" si="38"/>
        <v>1</v>
      </c>
      <c r="BT17" s="38">
        <f t="shared" si="5"/>
        <v>0</v>
      </c>
      <c r="BU17" s="39">
        <f t="shared" si="5"/>
        <v>0</v>
      </c>
      <c r="BV17" s="39">
        <f t="shared" si="39"/>
        <v>0</v>
      </c>
      <c r="BW17" s="40"/>
      <c r="BX17" s="37">
        <f t="shared" si="40"/>
        <v>540</v>
      </c>
      <c r="BY17" s="38">
        <f t="shared" si="41"/>
        <v>10</v>
      </c>
      <c r="BZ17" s="38">
        <f t="shared" si="42"/>
        <v>0</v>
      </c>
      <c r="CA17" s="38">
        <f t="shared" si="43"/>
        <v>0</v>
      </c>
      <c r="CB17" s="38">
        <f t="shared" si="44"/>
        <v>50</v>
      </c>
      <c r="CC17" s="30">
        <f t="shared" si="45"/>
        <v>600</v>
      </c>
      <c r="CD17" s="156">
        <f t="shared" si="6"/>
        <v>453.33333333333337</v>
      </c>
      <c r="CE17" s="22">
        <f t="shared" si="46"/>
        <v>3</v>
      </c>
      <c r="CF17" s="156">
        <f t="shared" si="7"/>
        <v>413.33333333333337</v>
      </c>
      <c r="CG17" s="22">
        <f t="shared" si="47"/>
        <v>4</v>
      </c>
      <c r="CH17" s="156">
        <f t="shared" si="8"/>
        <v>373.33333333333337</v>
      </c>
      <c r="CI17" s="22">
        <f t="shared" si="48"/>
        <v>5</v>
      </c>
      <c r="CJ17">
        <f t="shared" si="9"/>
        <v>15.444015444015443</v>
      </c>
      <c r="CK17">
        <f t="shared" si="10"/>
        <v>15.444015444015443</v>
      </c>
      <c r="CM17">
        <f t="shared" si="11"/>
        <v>0</v>
      </c>
      <c r="CN17">
        <f t="shared" si="12"/>
        <v>9.0909090909090917</v>
      </c>
      <c r="CO17">
        <f t="shared" si="13"/>
        <v>31.818181818181817</v>
      </c>
      <c r="CP17">
        <f t="shared" si="14"/>
        <v>0</v>
      </c>
      <c r="CQ17">
        <f t="shared" si="15"/>
        <v>15.384615384615383</v>
      </c>
      <c r="CR17">
        <f t="shared" si="16"/>
        <v>25</v>
      </c>
      <c r="CS17" t="e">
        <f t="shared" si="17"/>
        <v>#DIV/0!</v>
      </c>
      <c r="CT17" t="e">
        <f t="shared" si="18"/>
        <v>#DIV/0!</v>
      </c>
      <c r="CU17" t="e">
        <f t="shared" si="19"/>
        <v>#DIV/0!</v>
      </c>
      <c r="CV17" t="e">
        <f t="shared" si="20"/>
        <v>#DIV/0!</v>
      </c>
      <c r="CW17">
        <f t="shared" si="21"/>
        <v>0</v>
      </c>
      <c r="CX17">
        <f t="shared" si="22"/>
        <v>0</v>
      </c>
      <c r="CY17" t="e">
        <f t="shared" si="23"/>
        <v>#DIV/0!</v>
      </c>
      <c r="CZ17">
        <f t="shared" si="24"/>
        <v>100</v>
      </c>
      <c r="DA17">
        <f t="shared" si="25"/>
        <v>0</v>
      </c>
      <c r="DB17">
        <f t="shared" si="26"/>
        <v>0</v>
      </c>
      <c r="DC17">
        <f t="shared" si="27"/>
        <v>0</v>
      </c>
      <c r="DE17" s="22">
        <f t="shared" si="49"/>
        <v>0</v>
      </c>
      <c r="DF17" s="22">
        <f t="shared" si="49"/>
        <v>1</v>
      </c>
      <c r="DG17" s="22">
        <f t="shared" si="50"/>
        <v>1</v>
      </c>
      <c r="DH17" s="22">
        <f t="shared" si="51"/>
        <v>0</v>
      </c>
      <c r="DI17" s="22">
        <f t="shared" si="28"/>
        <v>1</v>
      </c>
      <c r="DJ17" s="22">
        <f t="shared" si="28"/>
        <v>1</v>
      </c>
      <c r="DK17" s="22">
        <f t="shared" si="28"/>
        <v>0</v>
      </c>
      <c r="DL17" s="22">
        <f t="shared" si="28"/>
        <v>0</v>
      </c>
      <c r="DM17" s="22">
        <f t="shared" si="28"/>
        <v>0</v>
      </c>
      <c r="DN17" s="22">
        <f t="shared" si="29"/>
        <v>0</v>
      </c>
      <c r="DO17" s="22">
        <f t="shared" si="52"/>
        <v>0</v>
      </c>
      <c r="DP17" s="22">
        <f t="shared" si="52"/>
        <v>0</v>
      </c>
      <c r="DQ17" s="22">
        <f t="shared" si="52"/>
        <v>1</v>
      </c>
      <c r="DR17" s="22">
        <f t="shared" si="53"/>
        <v>0</v>
      </c>
      <c r="DS17" s="22">
        <f t="shared" si="54"/>
        <v>0</v>
      </c>
    </row>
    <row r="18" spans="1:123" ht="15.75" thickBot="1">
      <c r="A18" s="42"/>
      <c r="B18" s="43"/>
      <c r="C18" s="44"/>
      <c r="D18" s="45"/>
      <c r="E18" s="46"/>
      <c r="F18" s="47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8"/>
      <c r="U18" s="47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8"/>
      <c r="AK18" s="47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8">
        <f>SUM(AZ3:AZ17)</f>
        <v>26</v>
      </c>
      <c r="BA18" s="49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50"/>
      <c r="BW18" s="42"/>
      <c r="BX18" s="43"/>
      <c r="BY18" s="43"/>
      <c r="BZ18" s="43"/>
      <c r="CA18" s="43"/>
      <c r="CB18" s="43"/>
      <c r="CC18" s="43"/>
      <c r="CD18" s="42"/>
      <c r="CE18" s="42"/>
      <c r="CF18" s="42"/>
      <c r="CG18" s="42"/>
      <c r="CH18" s="42"/>
      <c r="CI18" s="42"/>
    </row>
    <row r="19" spans="1:123" ht="15.75" thickBot="1">
      <c r="C19" s="7" t="s">
        <v>37</v>
      </c>
      <c r="D19" s="7"/>
      <c r="E19" s="51"/>
      <c r="F19" s="51"/>
      <c r="G19" s="51">
        <v>1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>
        <v>1</v>
      </c>
      <c r="V19" s="51"/>
      <c r="W19" s="51"/>
      <c r="X19" s="51"/>
      <c r="Y19" s="51">
        <v>2</v>
      </c>
      <c r="Z19" s="138"/>
      <c r="AA19" s="63"/>
      <c r="AB19" s="84"/>
      <c r="AC19" s="84"/>
      <c r="AD19" s="84"/>
      <c r="AE19" s="84"/>
      <c r="AF19" s="84"/>
      <c r="AG19" s="84"/>
      <c r="AH19" s="84"/>
      <c r="AI19" s="84"/>
      <c r="AJ19" s="8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7">
        <f>AZ18/2</f>
        <v>13</v>
      </c>
      <c r="BA19" s="1">
        <f t="shared" ref="BA19:BB19" si="55">SUM(E19,U19,AK19)</f>
        <v>1</v>
      </c>
      <c r="BB19" s="52">
        <f t="shared" si="55"/>
        <v>0</v>
      </c>
      <c r="BC19" s="52"/>
      <c r="BD19" s="52">
        <f>SUM(G19,W19,AM19)</f>
        <v>1</v>
      </c>
      <c r="BE19" s="52"/>
      <c r="BF19" s="52">
        <f>SUM(H19,X19,AN19)</f>
        <v>0</v>
      </c>
      <c r="BG19" s="52"/>
      <c r="BH19" s="52">
        <f>SUM(I19,Y19,AO19)</f>
        <v>2</v>
      </c>
      <c r="BI19" s="52">
        <f>SUM(J19,Z19,AP19)</f>
        <v>0</v>
      </c>
      <c r="BJ19" s="52">
        <f>SUM(K19,AA19,AQ19)</f>
        <v>0</v>
      </c>
      <c r="BK19" s="53">
        <f>SUM(AR19,AB19,L19)</f>
        <v>0</v>
      </c>
      <c r="BL19" s="53">
        <f>SUM(AS19,AC19,M19)</f>
        <v>0</v>
      </c>
      <c r="BM19" s="53"/>
      <c r="BN19" s="53">
        <f>SUM(AT19,AD19,N19)</f>
        <v>0</v>
      </c>
      <c r="BO19" s="53"/>
      <c r="BP19" s="53">
        <f>SUM(AU19,AE19,O19)</f>
        <v>0</v>
      </c>
      <c r="BQ19" s="53">
        <f>SUM(AV19,AF19,P19)</f>
        <v>0</v>
      </c>
      <c r="BR19" s="53">
        <f>SUM(AW19,AG19,Q19)</f>
        <v>0</v>
      </c>
      <c r="BS19" s="53"/>
      <c r="BT19" s="53">
        <f>SUM(AX19,AH19,R19)</f>
        <v>0</v>
      </c>
      <c r="BU19" s="53"/>
      <c r="BV19" s="54">
        <f>SUM(AY19,AI19,S19)</f>
        <v>0</v>
      </c>
      <c r="CA19" s="55"/>
      <c r="CB19" s="55"/>
      <c r="CC19">
        <f>SUM(CC3:CC17)</f>
        <v>3885</v>
      </c>
    </row>
    <row r="20" spans="1:123">
      <c r="BI20" s="20"/>
      <c r="BY20" s="20"/>
      <c r="CJ20" t="e">
        <f>SUM(CJ3:CJ17)</f>
        <v>#VALUE!</v>
      </c>
      <c r="CK20" t="e">
        <f>SUM(CK3:CK17)</f>
        <v>#VALUE!</v>
      </c>
      <c r="CM20">
        <f t="shared" ref="CM20:DC20" si="56">SUM(CM3:CM17)</f>
        <v>100</v>
      </c>
      <c r="CN20">
        <f t="shared" si="56"/>
        <v>100.00000000000001</v>
      </c>
      <c r="CO20">
        <f t="shared" si="56"/>
        <v>100</v>
      </c>
      <c r="CP20">
        <f t="shared" si="56"/>
        <v>100</v>
      </c>
      <c r="CQ20">
        <f t="shared" si="56"/>
        <v>100</v>
      </c>
      <c r="CR20">
        <f t="shared" si="56"/>
        <v>100</v>
      </c>
      <c r="CS20" t="e">
        <f t="shared" si="56"/>
        <v>#DIV/0!</v>
      </c>
      <c r="CT20" t="e">
        <f t="shared" si="56"/>
        <v>#DIV/0!</v>
      </c>
      <c r="CU20" t="e">
        <f t="shared" si="56"/>
        <v>#DIV/0!</v>
      </c>
      <c r="CV20" t="e">
        <f t="shared" si="56"/>
        <v>#DIV/0!</v>
      </c>
      <c r="CW20">
        <f t="shared" si="56"/>
        <v>100</v>
      </c>
      <c r="CX20">
        <f t="shared" si="56"/>
        <v>100</v>
      </c>
      <c r="CY20" t="e">
        <f t="shared" si="56"/>
        <v>#DIV/0!</v>
      </c>
      <c r="CZ20">
        <f t="shared" si="56"/>
        <v>100</v>
      </c>
      <c r="DA20">
        <f t="shared" si="56"/>
        <v>100</v>
      </c>
      <c r="DB20">
        <f t="shared" si="56"/>
        <v>100</v>
      </c>
      <c r="DC20">
        <f t="shared" si="56"/>
        <v>100</v>
      </c>
    </row>
    <row r="21" spans="1:123" ht="15.75" thickBot="1"/>
    <row r="22" spans="1:123" ht="15.75" thickBot="1">
      <c r="D22" t="s">
        <v>38</v>
      </c>
      <c r="E22" t="s">
        <v>39</v>
      </c>
      <c r="F22" t="s">
        <v>40</v>
      </c>
      <c r="U22" s="55"/>
      <c r="BA22" s="16" t="s">
        <v>8</v>
      </c>
      <c r="BB22" s="17" t="s">
        <v>9</v>
      </c>
      <c r="BC22" s="17"/>
      <c r="BD22" s="17" t="s">
        <v>10</v>
      </c>
      <c r="BE22" s="17"/>
      <c r="BF22" s="17" t="s">
        <v>11</v>
      </c>
      <c r="BG22" s="17"/>
      <c r="BH22" s="17" t="s">
        <v>12</v>
      </c>
      <c r="BI22" s="17" t="s">
        <v>13</v>
      </c>
      <c r="BJ22" s="17" t="s">
        <v>14</v>
      </c>
      <c r="BK22" s="17" t="s">
        <v>15</v>
      </c>
      <c r="BL22" s="17" t="s">
        <v>16</v>
      </c>
      <c r="BM22" s="17"/>
      <c r="BN22" s="17" t="s">
        <v>17</v>
      </c>
      <c r="BO22" s="17"/>
      <c r="BP22" s="17" t="s">
        <v>27</v>
      </c>
      <c r="BQ22" s="17" t="s">
        <v>19</v>
      </c>
      <c r="BR22" s="17" t="s">
        <v>20</v>
      </c>
      <c r="BS22" s="17"/>
      <c r="BT22" s="17" t="s">
        <v>21</v>
      </c>
      <c r="BU22" s="17"/>
      <c r="BV22" s="19" t="s">
        <v>22</v>
      </c>
      <c r="BW22" s="189" t="s">
        <v>41</v>
      </c>
      <c r="BX22" s="190"/>
      <c r="BY22" s="190"/>
      <c r="BZ22" s="190"/>
      <c r="CA22" s="191"/>
      <c r="CB22" s="176" t="s">
        <v>288</v>
      </c>
      <c r="CC22" s="177"/>
    </row>
    <row r="23" spans="1:123" ht="15.75" thickBot="1">
      <c r="D23">
        <v>2007</v>
      </c>
      <c r="E23">
        <v>2008</v>
      </c>
      <c r="F23">
        <v>2009</v>
      </c>
      <c r="G23" t="s">
        <v>42</v>
      </c>
      <c r="AY23" s="178" t="s">
        <v>43</v>
      </c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79"/>
      <c r="BN23" s="179"/>
      <c r="BO23" s="179"/>
      <c r="BP23" s="179"/>
      <c r="BQ23" s="179"/>
      <c r="BR23" s="179"/>
      <c r="BS23" s="179"/>
      <c r="BT23" s="179"/>
      <c r="BU23" s="179"/>
      <c r="BV23" s="179"/>
      <c r="BW23" s="180" t="s">
        <v>44</v>
      </c>
      <c r="BX23" s="181"/>
      <c r="BY23" s="56"/>
      <c r="BZ23" s="56"/>
      <c r="CA23" s="57">
        <f>SUM(BA25:BV25)</f>
        <v>72</v>
      </c>
      <c r="CB23" s="157">
        <v>0.8</v>
      </c>
      <c r="CC23" s="60">
        <f>PERCENTILE($CC$1:$CC17,0.8)</f>
        <v>426</v>
      </c>
    </row>
    <row r="24" spans="1:123" ht="15.75" thickBot="1">
      <c r="C24" t="s">
        <v>45</v>
      </c>
      <c r="D24">
        <f>COUNTIF(D3:D17,"P")</f>
        <v>13</v>
      </c>
      <c r="E24">
        <f>COUNTIF(T3:T17,"P")</f>
        <v>13</v>
      </c>
      <c r="G24">
        <f>AVERAGE(D24:F24)</f>
        <v>13</v>
      </c>
      <c r="AP24" s="55"/>
      <c r="AQ24" s="55"/>
      <c r="AR24" s="55"/>
      <c r="AS24" s="55"/>
      <c r="AT24" s="55"/>
      <c r="AU24" s="55"/>
      <c r="AV24" s="55"/>
      <c r="AW24" s="55"/>
      <c r="AX24" s="55"/>
      <c r="AY24" s="1" t="s">
        <v>46</v>
      </c>
      <c r="AZ24" s="58"/>
      <c r="BA24" s="59">
        <f>SUM(BA3:BA17)</f>
        <v>9</v>
      </c>
      <c r="BB24" s="59">
        <f>SUM(BB3:BB17)</f>
        <v>11</v>
      </c>
      <c r="BC24" s="59"/>
      <c r="BD24" s="59">
        <f>SUM(BD3:BD17)</f>
        <v>22</v>
      </c>
      <c r="BE24" s="59"/>
      <c r="BF24" s="59">
        <f>SUM(BF3:BF17)</f>
        <v>8</v>
      </c>
      <c r="BG24" s="59"/>
      <c r="BH24" s="59">
        <f>SUM(BH3:BH17)</f>
        <v>13</v>
      </c>
      <c r="BI24" s="59">
        <f>SUM(BI3:BI17)</f>
        <v>4</v>
      </c>
      <c r="BJ24" s="59">
        <f>SUM(BJ3:BJ17)</f>
        <v>0</v>
      </c>
      <c r="BK24" s="59">
        <f>SUM(BK3:BK17)</f>
        <v>0</v>
      </c>
      <c r="BL24" s="59">
        <f>SUM(BL3:BL17)</f>
        <v>0</v>
      </c>
      <c r="BM24" s="59"/>
      <c r="BN24" s="59">
        <f>SUM(BN3:BN17)</f>
        <v>0</v>
      </c>
      <c r="BO24" s="59">
        <f>SUM(BO3:BO17)</f>
        <v>2</v>
      </c>
      <c r="BP24" s="59">
        <f>SUM(BP3:BP17)</f>
        <v>2</v>
      </c>
      <c r="BQ24" s="59">
        <f>SUM(BQ3:BQ17)</f>
        <v>0</v>
      </c>
      <c r="BR24" s="59">
        <f>SUM(BR3:BR17)</f>
        <v>1</v>
      </c>
      <c r="BS24" s="59"/>
      <c r="BT24" s="59">
        <f>SUM(BT3:BT17)</f>
        <v>1</v>
      </c>
      <c r="BU24" s="59">
        <f>SUM(BU3:BU17)</f>
        <v>10</v>
      </c>
      <c r="BV24" s="59">
        <f>SUM(BV3:BV17)</f>
        <v>5</v>
      </c>
      <c r="BW24" s="192" t="s">
        <v>29</v>
      </c>
      <c r="BX24" s="193"/>
      <c r="BY24" s="60"/>
      <c r="BZ24" s="60"/>
      <c r="CA24" s="61">
        <f>SUM(BA25:BJ25)</f>
        <v>63</v>
      </c>
      <c r="CB24" s="167">
        <v>0.75</v>
      </c>
      <c r="CC24" s="60">
        <f>PERCENTILE($CC$1:$CC17,0.75)</f>
        <v>420</v>
      </c>
    </row>
    <row r="25" spans="1:123" ht="15.75" thickBot="1">
      <c r="C25" t="s">
        <v>47</v>
      </c>
      <c r="D25">
        <f>COUNTIF(D3:D17,"C")</f>
        <v>2</v>
      </c>
      <c r="E25">
        <f>COUNTIF(T3:T17,"C")</f>
        <v>2</v>
      </c>
      <c r="F25">
        <f>COUNTIF(A3:AJ17,"C")</f>
        <v>4</v>
      </c>
      <c r="G25">
        <f>AVERAGE(D25:F25)</f>
        <v>2.6666666666666665</v>
      </c>
      <c r="AP25" s="55"/>
      <c r="AQ25" s="55"/>
      <c r="AR25" s="55"/>
      <c r="AS25" s="55"/>
      <c r="AT25" s="55"/>
      <c r="AU25" s="55"/>
      <c r="AV25" s="55"/>
      <c r="AW25" s="55"/>
      <c r="AX25" s="55"/>
      <c r="AY25" s="1" t="s">
        <v>48</v>
      </c>
      <c r="AZ25" s="58"/>
      <c r="BA25" s="52">
        <f>BA24-BA19</f>
        <v>8</v>
      </c>
      <c r="BB25" s="52">
        <f t="shared" ref="BB25:BV25" si="57">BB24-BB19</f>
        <v>11</v>
      </c>
      <c r="BC25" s="52"/>
      <c r="BD25" s="52">
        <f t="shared" si="57"/>
        <v>21</v>
      </c>
      <c r="BE25" s="52"/>
      <c r="BF25" s="52">
        <f t="shared" si="57"/>
        <v>8</v>
      </c>
      <c r="BG25" s="52"/>
      <c r="BH25" s="52">
        <f t="shared" si="57"/>
        <v>11</v>
      </c>
      <c r="BI25" s="52">
        <f t="shared" si="57"/>
        <v>4</v>
      </c>
      <c r="BJ25" s="52">
        <f t="shared" si="57"/>
        <v>0</v>
      </c>
      <c r="BK25" s="52">
        <f t="shared" si="57"/>
        <v>0</v>
      </c>
      <c r="BL25" s="52">
        <f t="shared" si="57"/>
        <v>0</v>
      </c>
      <c r="BM25" s="52"/>
      <c r="BN25" s="52">
        <f t="shared" si="57"/>
        <v>0</v>
      </c>
      <c r="BO25" s="52"/>
      <c r="BP25" s="52">
        <f t="shared" si="57"/>
        <v>2</v>
      </c>
      <c r="BQ25" s="52">
        <f t="shared" si="57"/>
        <v>0</v>
      </c>
      <c r="BR25" s="52">
        <f t="shared" si="57"/>
        <v>1</v>
      </c>
      <c r="BS25" s="52"/>
      <c r="BT25" s="52">
        <f t="shared" si="57"/>
        <v>1</v>
      </c>
      <c r="BU25" s="52"/>
      <c r="BV25" s="52">
        <f t="shared" si="57"/>
        <v>5</v>
      </c>
      <c r="BW25" s="192" t="s">
        <v>49</v>
      </c>
      <c r="BX25" s="193"/>
      <c r="BY25" s="60"/>
      <c r="BZ25" s="60"/>
      <c r="CA25" s="61">
        <f>SUM(BK25:BP25)</f>
        <v>2</v>
      </c>
      <c r="CB25" s="157">
        <v>0.7</v>
      </c>
      <c r="CC25" s="60">
        <f>PERCENTILE($CC$1:$CC17,0.7)</f>
        <v>395.99999999999994</v>
      </c>
    </row>
    <row r="26" spans="1:123" ht="15.75" thickBot="1">
      <c r="C26" t="s">
        <v>50</v>
      </c>
      <c r="D26">
        <f>COUNTIF(D3:D17,"V")</f>
        <v>0</v>
      </c>
      <c r="E26">
        <f>COUNTIF(T3:T17,"V")</f>
        <v>0</v>
      </c>
      <c r="F26">
        <f>COUNTIF(AJ3:AJ17,"V")</f>
        <v>0</v>
      </c>
      <c r="G26">
        <f>AVERAGE(D26:F26)</f>
        <v>0</v>
      </c>
      <c r="AP26" s="55"/>
      <c r="AQ26" s="55"/>
      <c r="AR26" s="55"/>
      <c r="AS26" s="55"/>
      <c r="AT26" s="55"/>
      <c r="AU26" s="55"/>
      <c r="AV26" s="55"/>
      <c r="AW26" s="55"/>
      <c r="AX26" s="55"/>
      <c r="AY26" s="1" t="s">
        <v>51</v>
      </c>
      <c r="AZ26" s="58"/>
      <c r="BA26" s="58">
        <f>BA25*100</f>
        <v>800</v>
      </c>
      <c r="BB26" s="5">
        <f>BB25*80</f>
        <v>880</v>
      </c>
      <c r="BC26" s="5"/>
      <c r="BD26" s="5">
        <f>BD25*60</f>
        <v>1260</v>
      </c>
      <c r="BE26" s="5"/>
      <c r="BF26" s="5">
        <f>BF25*40</f>
        <v>320</v>
      </c>
      <c r="BG26" s="5"/>
      <c r="BH26" s="5">
        <f>BH25*20</f>
        <v>220</v>
      </c>
      <c r="BI26" s="5">
        <f>BI25*10</f>
        <v>40</v>
      </c>
      <c r="BJ26" s="5">
        <f>BJ25*5</f>
        <v>0</v>
      </c>
      <c r="BK26" s="5">
        <f>BK25*200</f>
        <v>0</v>
      </c>
      <c r="BL26" s="5">
        <f>BL25*100</f>
        <v>0</v>
      </c>
      <c r="BM26" s="5"/>
      <c r="BN26" s="5">
        <f>BN25*50</f>
        <v>0</v>
      </c>
      <c r="BO26" s="5"/>
      <c r="BP26" s="5">
        <f>BP25*25</f>
        <v>50</v>
      </c>
      <c r="BQ26" s="5">
        <f>BQ25*100</f>
        <v>0</v>
      </c>
      <c r="BR26" s="5">
        <f>BR25*50</f>
        <v>50</v>
      </c>
      <c r="BS26" s="5"/>
      <c r="BT26" s="5">
        <f>BT25*25</f>
        <v>25</v>
      </c>
      <c r="BU26" s="5"/>
      <c r="BV26" s="1">
        <f>BV25*10</f>
        <v>50</v>
      </c>
      <c r="BW26" s="194" t="s">
        <v>52</v>
      </c>
      <c r="BX26" s="195"/>
      <c r="BY26" s="62"/>
      <c r="BZ26" s="62"/>
      <c r="CA26" s="63">
        <f>SUM(BQ25:BV25)</f>
        <v>7</v>
      </c>
      <c r="CB26" s="157">
        <v>0.6</v>
      </c>
      <c r="CC26" s="60">
        <f>PERCENTILE($CC$1:$CC17,0.6)</f>
        <v>331.99999999999994</v>
      </c>
    </row>
    <row r="27" spans="1:123" ht="15.75" thickBot="1">
      <c r="C27" t="s">
        <v>34</v>
      </c>
      <c r="D27">
        <f>SUM(D24:D26)</f>
        <v>15</v>
      </c>
      <c r="E27">
        <f>SUM(E24:E26)</f>
        <v>15</v>
      </c>
      <c r="G27">
        <f>AVERAGE(D27:F27)</f>
        <v>15</v>
      </c>
      <c r="AY27" s="64" t="s">
        <v>53</v>
      </c>
      <c r="AZ27" s="65"/>
      <c r="BA27" s="58">
        <f>SUM(BA26:BV26)</f>
        <v>3695</v>
      </c>
      <c r="BB27" s="66">
        <f>BA27/AZ19</f>
        <v>284.23076923076923</v>
      </c>
      <c r="BC27" s="32"/>
      <c r="BW27" s="196" t="s">
        <v>51</v>
      </c>
      <c r="BX27" s="67" t="s">
        <v>54</v>
      </c>
      <c r="BY27" s="56"/>
      <c r="BZ27" s="56"/>
      <c r="CA27" s="68">
        <f>AVERAGE(CC3:CC17)</f>
        <v>298.84615384615387</v>
      </c>
      <c r="CB27" s="157">
        <v>0.5</v>
      </c>
      <c r="CC27" s="60">
        <f>PERCENTILE($CC$1:$CC17,0.5)</f>
        <v>235</v>
      </c>
    </row>
    <row r="28" spans="1:123" ht="15.75" thickBot="1">
      <c r="AY28" s="6"/>
      <c r="AZ28" s="8"/>
      <c r="BA28" s="5">
        <f>(SUM($AZ$3:$AZ$17))*($CE$2/3)</f>
        <v>1906.6666666666665</v>
      </c>
      <c r="BB28" s="199" t="str">
        <f>IF(BA27&gt;BA28,"ATINGE CONCEITO 3","NAO")</f>
        <v>ATINGE CONCEITO 3</v>
      </c>
      <c r="BC28" s="200"/>
      <c r="BD28" s="200"/>
      <c r="BE28" s="200"/>
      <c r="BF28" s="200"/>
      <c r="BG28" s="200"/>
      <c r="BH28" s="200"/>
      <c r="BW28" s="197"/>
      <c r="BX28" s="69" t="s">
        <v>55</v>
      </c>
      <c r="BY28" s="60"/>
      <c r="BZ28" s="60"/>
      <c r="CA28" s="61">
        <f>QUARTILE(CC3:CC17,1)</f>
        <v>170</v>
      </c>
      <c r="CB28" s="157">
        <v>0.4</v>
      </c>
      <c r="CC28" s="60">
        <f>PERCENTILE($CC$1:$CC17,0.4)</f>
        <v>220.00000000000003</v>
      </c>
    </row>
    <row r="29" spans="1:123" ht="15.75" thickBot="1">
      <c r="AY29" s="70" t="s">
        <v>56</v>
      </c>
      <c r="AZ29" s="71"/>
      <c r="BA29" s="5">
        <f>(SUM($AZ$3:$AZ$17))*($CG$2/3)</f>
        <v>2426.6666666666665</v>
      </c>
      <c r="BB29" s="199" t="str">
        <f>IF(BA27&gt;=BA29,"ATINGE CONCEITO 4","NAO")</f>
        <v>ATINGE CONCEITO 4</v>
      </c>
      <c r="BC29" s="200"/>
      <c r="BD29" s="200"/>
      <c r="BE29" s="200"/>
      <c r="BF29" s="200"/>
      <c r="BG29" s="200"/>
      <c r="BH29" s="200"/>
      <c r="BW29" s="197"/>
      <c r="BX29" s="69" t="s">
        <v>57</v>
      </c>
      <c r="BY29" s="60"/>
      <c r="BZ29" s="60"/>
      <c r="CA29" s="72">
        <f>MEDIAN(CC3:CC17)</f>
        <v>235</v>
      </c>
      <c r="CB29" s="167">
        <v>0.35</v>
      </c>
      <c r="CC29" s="60">
        <f>PERCENTILE($CC$1:$CC17,0.35)</f>
        <v>189.99999999999997</v>
      </c>
    </row>
    <row r="30" spans="1:123" ht="15.75" thickBot="1">
      <c r="AY30" s="64"/>
      <c r="AZ30" s="65"/>
      <c r="BA30" s="5">
        <f>(SUM($AZ$3:$AZ$17))*($CI$2/3)</f>
        <v>2946.6666666666665</v>
      </c>
      <c r="BB30" s="199" t="str">
        <f>IF(BA27&gt;=BA30,"ATINGE CONCEITO 5","NAO")</f>
        <v>ATINGE CONCEITO 5</v>
      </c>
      <c r="BC30" s="200"/>
      <c r="BD30" s="200"/>
      <c r="BE30" s="200"/>
      <c r="BF30" s="200"/>
      <c r="BG30" s="200"/>
      <c r="BH30" s="200"/>
      <c r="BW30" s="197"/>
      <c r="BX30" s="69" t="s">
        <v>58</v>
      </c>
      <c r="BY30" s="60"/>
      <c r="BZ30" s="60"/>
      <c r="CA30" s="61">
        <f>QUARTILE(CC3:CC17,3)</f>
        <v>420</v>
      </c>
      <c r="CB30" s="157">
        <v>0.3</v>
      </c>
      <c r="CC30" s="60">
        <f>PERCENTILE($CC$1:$CC17,0.3)</f>
        <v>176</v>
      </c>
    </row>
    <row r="31" spans="1:123" ht="15.75" thickBot="1">
      <c r="BW31" s="198"/>
      <c r="BX31" s="73" t="s">
        <v>59</v>
      </c>
      <c r="BY31" s="62"/>
      <c r="BZ31" s="62"/>
      <c r="CA31" s="63">
        <f>QUARTILE(CC3:CC17,4)</f>
        <v>660</v>
      </c>
    </row>
    <row r="32" spans="1:123" ht="15.75" thickBot="1"/>
    <row r="33" spans="51:74" ht="15.75" thickBot="1">
      <c r="AY33" s="178" t="s">
        <v>60</v>
      </c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84"/>
    </row>
    <row r="34" spans="51:74" ht="15.75" thickBot="1">
      <c r="AY34" s="74"/>
      <c r="AZ34" s="58"/>
      <c r="BA34" s="1" t="s">
        <v>61</v>
      </c>
      <c r="BB34" s="52"/>
      <c r="BC34" s="52"/>
      <c r="BD34" s="52" t="s">
        <v>62</v>
      </c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8"/>
    </row>
    <row r="35" spans="51:74" ht="15.75" thickBot="1">
      <c r="AY35" s="1" t="s">
        <v>63</v>
      </c>
      <c r="AZ35" s="58"/>
      <c r="BA35" s="202">
        <f>AZ19-COUNTIF(CE3:CE17,"=NAO")</f>
        <v>10</v>
      </c>
      <c r="BB35" s="183"/>
      <c r="BC35" s="93"/>
      <c r="BD35" s="203">
        <f>(BA35/G24)*100</f>
        <v>76.923076923076934</v>
      </c>
      <c r="BE35" s="204"/>
      <c r="BF35" s="205"/>
      <c r="BG35" s="96"/>
      <c r="BH35" s="52" t="str">
        <f>IF(BD35&gt;=80,"ATINGEM CONCEITO 3","NAO")</f>
        <v>NAO</v>
      </c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8"/>
    </row>
    <row r="36" spans="51:74" ht="15.75" thickBot="1">
      <c r="AY36" s="1" t="s">
        <v>64</v>
      </c>
      <c r="AZ36" s="58"/>
      <c r="BA36" s="202">
        <f>AZ19-COUNTIF(CG3:CG17,"=NAO")</f>
        <v>8</v>
      </c>
      <c r="BB36" s="183"/>
      <c r="BC36" s="93"/>
      <c r="BD36" s="203">
        <f>(BA36/G24)*100</f>
        <v>61.53846153846154</v>
      </c>
      <c r="BE36" s="204"/>
      <c r="BF36" s="205"/>
      <c r="BG36" s="96"/>
      <c r="BH36" s="52" t="str">
        <f>IF(BD36&gt;=80," ATINGEM CONCEITO 4","NAO")</f>
        <v>NAO</v>
      </c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8"/>
    </row>
    <row r="37" spans="51:74" ht="15.75" thickBot="1">
      <c r="AY37" s="206" t="s">
        <v>65</v>
      </c>
      <c r="AZ37" s="207"/>
      <c r="BA37" s="202">
        <f>AZ19-COUNTIF(CI3:CI17,"=NAO")</f>
        <v>8</v>
      </c>
      <c r="BB37" s="183"/>
      <c r="BC37" s="93"/>
      <c r="BD37" s="203">
        <f>(BA37/G24)*100</f>
        <v>61.53846153846154</v>
      </c>
      <c r="BE37" s="204"/>
      <c r="BF37" s="205"/>
      <c r="BG37" s="96"/>
      <c r="BH37" s="52" t="str">
        <f>IF(BD37&gt;=80,"ATINGEM CONCEITO 5","NAO")</f>
        <v>NAO</v>
      </c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8"/>
    </row>
    <row r="39" spans="51:74" ht="15.75" thickBot="1"/>
    <row r="40" spans="51:74" ht="15.75" thickBot="1">
      <c r="AY40" s="208" t="s">
        <v>66</v>
      </c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10"/>
    </row>
    <row r="41" spans="51:74" ht="15.75" thickBot="1">
      <c r="AY41" t="s">
        <v>42</v>
      </c>
      <c r="AZ41">
        <f>G24</f>
        <v>13</v>
      </c>
      <c r="BA41" s="75" t="s">
        <v>8</v>
      </c>
      <c r="BB41" s="76" t="s">
        <v>9</v>
      </c>
      <c r="BC41" s="76"/>
      <c r="BD41" s="76" t="s">
        <v>10</v>
      </c>
      <c r="BE41" s="76"/>
      <c r="BF41" s="76" t="s">
        <v>11</v>
      </c>
      <c r="BG41" s="76"/>
      <c r="BH41" s="76" t="s">
        <v>12</v>
      </c>
      <c r="BI41" s="76" t="s">
        <v>13</v>
      </c>
      <c r="BJ41" s="76" t="s">
        <v>14</v>
      </c>
      <c r="BK41" s="76" t="s">
        <v>15</v>
      </c>
      <c r="BL41" s="76" t="s">
        <v>16</v>
      </c>
      <c r="BM41" s="76"/>
      <c r="BN41" s="76" t="s">
        <v>17</v>
      </c>
      <c r="BO41" s="76"/>
      <c r="BP41" s="76" t="s">
        <v>27</v>
      </c>
      <c r="BQ41" s="76" t="s">
        <v>19</v>
      </c>
      <c r="BR41" s="76" t="s">
        <v>20</v>
      </c>
      <c r="BS41" s="76"/>
      <c r="BT41" s="76" t="s">
        <v>21</v>
      </c>
      <c r="BU41" s="76"/>
      <c r="BV41" s="77" t="s">
        <v>22</v>
      </c>
    </row>
    <row r="42" spans="51:74">
      <c r="AY42" t="s">
        <v>67</v>
      </c>
      <c r="BA42">
        <f>COUNTIF(BA3:BA17,"&gt;0")</f>
        <v>5</v>
      </c>
      <c r="BB42">
        <f>COUNTIF(BB3:BB17,"&gt;0")</f>
        <v>6</v>
      </c>
      <c r="BD42">
        <f>COUNTIF(BD3:BD17,"&gt;0")</f>
        <v>11</v>
      </c>
      <c r="BF42">
        <f>COUNTIF(BF3:BF17,"&gt;0")</f>
        <v>4</v>
      </c>
      <c r="BH42">
        <f t="shared" ref="BH42:BV42" si="58">COUNTIF(BH3:BH17,"&gt;0")</f>
        <v>5</v>
      </c>
      <c r="BI42">
        <f t="shared" si="58"/>
        <v>4</v>
      </c>
      <c r="BJ42">
        <f t="shared" si="58"/>
        <v>0</v>
      </c>
      <c r="BK42">
        <f t="shared" si="58"/>
        <v>0</v>
      </c>
      <c r="BL42">
        <f t="shared" si="58"/>
        <v>0</v>
      </c>
      <c r="BM42">
        <f t="shared" si="58"/>
        <v>0</v>
      </c>
      <c r="BN42">
        <f t="shared" si="58"/>
        <v>0</v>
      </c>
      <c r="BO42">
        <f t="shared" si="58"/>
        <v>1</v>
      </c>
      <c r="BP42">
        <f t="shared" si="58"/>
        <v>1</v>
      </c>
      <c r="BQ42">
        <f t="shared" si="58"/>
        <v>0</v>
      </c>
      <c r="BR42">
        <f t="shared" si="58"/>
        <v>1</v>
      </c>
      <c r="BS42">
        <f t="shared" si="58"/>
        <v>1</v>
      </c>
      <c r="BT42">
        <f t="shared" si="58"/>
        <v>1</v>
      </c>
      <c r="BU42">
        <f t="shared" si="58"/>
        <v>3</v>
      </c>
      <c r="BV42">
        <f t="shared" si="58"/>
        <v>3</v>
      </c>
    </row>
    <row r="43" spans="51:74">
      <c r="AY43" t="s">
        <v>68</v>
      </c>
      <c r="BA43" s="78">
        <f>BA42/$AZ$41*100</f>
        <v>38.461538461538467</v>
      </c>
      <c r="BB43" s="78">
        <f t="shared" ref="BB43:BV43" si="59">BB42/$AZ$41*100</f>
        <v>46.153846153846153</v>
      </c>
      <c r="BC43" s="78"/>
      <c r="BD43" s="78">
        <f t="shared" si="59"/>
        <v>84.615384615384613</v>
      </c>
      <c r="BE43" s="78"/>
      <c r="BF43" s="78">
        <f t="shared" si="59"/>
        <v>30.76923076923077</v>
      </c>
      <c r="BG43" s="78"/>
      <c r="BH43" s="78">
        <f t="shared" si="59"/>
        <v>38.461538461538467</v>
      </c>
      <c r="BI43" s="78">
        <f t="shared" si="59"/>
        <v>30.76923076923077</v>
      </c>
      <c r="BJ43" s="78">
        <f t="shared" si="59"/>
        <v>0</v>
      </c>
      <c r="BK43" s="78">
        <f t="shared" si="59"/>
        <v>0</v>
      </c>
      <c r="BL43" s="78">
        <f t="shared" si="59"/>
        <v>0</v>
      </c>
      <c r="BM43" s="78">
        <f t="shared" si="59"/>
        <v>0</v>
      </c>
      <c r="BN43" s="78">
        <f t="shared" si="59"/>
        <v>0</v>
      </c>
      <c r="BO43" s="78">
        <f t="shared" si="59"/>
        <v>7.6923076923076925</v>
      </c>
      <c r="BP43" s="78">
        <f t="shared" si="59"/>
        <v>7.6923076923076925</v>
      </c>
      <c r="BQ43" s="78">
        <f t="shared" si="59"/>
        <v>0</v>
      </c>
      <c r="BR43" s="78">
        <f t="shared" si="59"/>
        <v>7.6923076923076925</v>
      </c>
      <c r="BS43" s="78">
        <f t="shared" si="59"/>
        <v>7.6923076923076925</v>
      </c>
      <c r="BT43" s="78">
        <f t="shared" si="59"/>
        <v>7.6923076923076925</v>
      </c>
      <c r="BU43" s="78">
        <f t="shared" si="59"/>
        <v>23.076923076923077</v>
      </c>
      <c r="BV43" s="78">
        <f t="shared" si="59"/>
        <v>23.076923076923077</v>
      </c>
    </row>
    <row r="44" spans="51:74" ht="15.75" thickBot="1">
      <c r="BA44" t="s">
        <v>29</v>
      </c>
      <c r="BK44" t="s">
        <v>49</v>
      </c>
      <c r="BQ44" t="s">
        <v>52</v>
      </c>
    </row>
    <row r="45" spans="51:74" ht="15.75" thickBot="1">
      <c r="AY45" t="s">
        <v>23</v>
      </c>
      <c r="BA45" s="174">
        <f>COUNTIF(BC3:BC17,"&gt;0")/$AZ$41*100</f>
        <v>61.53846153846154</v>
      </c>
      <c r="BB45" s="175"/>
      <c r="BC45" s="79"/>
      <c r="BJ45" t="s">
        <v>26</v>
      </c>
      <c r="BK45" s="174">
        <f>COUNTIF(BM3:BM17,"&gt;0")/$AZ$41*100</f>
        <v>0</v>
      </c>
      <c r="BL45" s="175"/>
      <c r="BM45" s="79"/>
      <c r="BP45" t="s">
        <v>28</v>
      </c>
      <c r="BQ45" s="174">
        <f>COUNTIF(BS3:BS17,"&gt;0")/$AZ$41*100</f>
        <v>7.6923076923076925</v>
      </c>
      <c r="BR45" s="175"/>
      <c r="BS45" s="79"/>
    </row>
    <row r="46" spans="51:74" ht="15.75" thickBot="1">
      <c r="AY46" t="s">
        <v>24</v>
      </c>
      <c r="BA46" s="211">
        <f>COUNTIF(BE3:BE109,"&gt;0")/$AZ$41*100</f>
        <v>92.307692307692307</v>
      </c>
      <c r="BB46" s="212"/>
      <c r="BC46" s="212"/>
      <c r="BD46" s="213"/>
      <c r="BE46" s="79"/>
    </row>
    <row r="47" spans="51:74" ht="15.75" thickBot="1">
      <c r="AY47" t="s">
        <v>69</v>
      </c>
      <c r="BA47" s="174">
        <f>COUNTIF(BG3:BG17,"&gt;0")/$AZ$41*100</f>
        <v>100</v>
      </c>
      <c r="BB47" s="201"/>
      <c r="BC47" s="201"/>
      <c r="BD47" s="201"/>
      <c r="BE47" s="201"/>
      <c r="BF47" s="175"/>
      <c r="BG47" s="55"/>
    </row>
    <row r="48" spans="51:74" ht="15.75" thickBot="1"/>
    <row r="49" spans="51:54" ht="15.75" thickBot="1">
      <c r="AY49" t="s">
        <v>23</v>
      </c>
      <c r="BA49" s="174">
        <f>COUNTIF(BC3:BC17,"&gt;0")/$AZ$41*100</f>
        <v>61.53846153846154</v>
      </c>
      <c r="BB49" s="175"/>
    </row>
  </sheetData>
  <protectedRanges>
    <protectedRange password="E804" sqref="T98:AI98" name="Dados da produção_1"/>
  </protectedRanges>
  <mergeCells count="30">
    <mergeCell ref="AY23:BV23"/>
    <mergeCell ref="BW23:BX23"/>
    <mergeCell ref="E1:S1"/>
    <mergeCell ref="U1:AI1"/>
    <mergeCell ref="AK1:AY1"/>
    <mergeCell ref="BA1:BV1"/>
    <mergeCell ref="BW22:CA22"/>
    <mergeCell ref="BW24:BX24"/>
    <mergeCell ref="BW25:BX25"/>
    <mergeCell ref="BW26:BX26"/>
    <mergeCell ref="BW27:BW31"/>
    <mergeCell ref="BB28:BH28"/>
    <mergeCell ref="BB29:BH29"/>
    <mergeCell ref="BB30:BH30"/>
    <mergeCell ref="BA49:BB49"/>
    <mergeCell ref="CB22:CC22"/>
    <mergeCell ref="BA47:BF47"/>
    <mergeCell ref="AY33:BV33"/>
    <mergeCell ref="BA35:BB35"/>
    <mergeCell ref="BD35:BF35"/>
    <mergeCell ref="BA36:BB36"/>
    <mergeCell ref="BD36:BF36"/>
    <mergeCell ref="AY37:AZ37"/>
    <mergeCell ref="BA37:BB37"/>
    <mergeCell ref="BD37:BF37"/>
    <mergeCell ref="AY40:BV40"/>
    <mergeCell ref="BA45:BB45"/>
    <mergeCell ref="BK45:BL45"/>
    <mergeCell ref="BQ45:BR45"/>
    <mergeCell ref="BA46:BD46"/>
  </mergeCells>
  <pageMargins left="0.511811024" right="0.511811024" top="0.78740157499999996" bottom="0.78740157499999996" header="0.31496062000000002" footer="0.3149606200000000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Gráficos</vt:lpstr>
      </vt:variant>
      <vt:variant>
        <vt:i4>6</vt:i4>
      </vt:variant>
    </vt:vector>
  </HeadingPairs>
  <TitlesOfParts>
    <vt:vector size="22" baseType="lpstr">
      <vt:lpstr>UNIMEP</vt:lpstr>
      <vt:lpstr>UFSCAR</vt:lpstr>
      <vt:lpstr>UNESP</vt:lpstr>
      <vt:lpstr>UFPE</vt:lpstr>
      <vt:lpstr>UNICID</vt:lpstr>
      <vt:lpstr>UNINOVE</vt:lpstr>
      <vt:lpstr>UNISUAM</vt:lpstr>
      <vt:lpstr>UEL-UNOPAR</vt:lpstr>
      <vt:lpstr>UFSCSPA</vt:lpstr>
      <vt:lpstr>UDESC</vt:lpstr>
      <vt:lpstr>UFMG</vt:lpstr>
      <vt:lpstr>UFRN</vt:lpstr>
      <vt:lpstr>USP</vt:lpstr>
      <vt:lpstr>ALL FT</vt:lpstr>
      <vt:lpstr>RESUMO</vt:lpstr>
      <vt:lpstr>Sheet1</vt:lpstr>
      <vt:lpstr>PROD ESTRATOS</vt:lpstr>
      <vt:lpstr>PI PPG NOR</vt:lpstr>
      <vt:lpstr>PI MEDIANA PPGS</vt:lpstr>
      <vt:lpstr>%A1</vt:lpstr>
      <vt:lpstr>%A1+A2</vt:lpstr>
      <vt:lpstr>&gt; 2 A1+A2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Rodacki</dc:creator>
  <cp:lastModifiedBy>Carlinhos</cp:lastModifiedBy>
  <dcterms:created xsi:type="dcterms:W3CDTF">2011-11-16T09:58:10Z</dcterms:created>
  <dcterms:modified xsi:type="dcterms:W3CDTF">2011-12-11T01:17:05Z</dcterms:modified>
</cp:coreProperties>
</file>